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30" windowWidth="6570" windowHeight="5745" tabRatio="697" activeTab="0"/>
  </bookViews>
  <sheets>
    <sheet name="BS" sheetId="1" r:id="rId1"/>
    <sheet name="IS" sheetId="2" r:id="rId2"/>
    <sheet name="Equity" sheetId="3" r:id="rId3"/>
    <sheet name="Cashflow" sheetId="4" r:id="rId4"/>
    <sheet name="Notes " sheetId="5" r:id="rId5"/>
  </sheets>
  <definedNames>
    <definedName name="_xlnm.Print_Area" localSheetId="0">'BS'!$A$1:$F$61</definedName>
    <definedName name="_xlnm.Print_Area" localSheetId="3">'Cashflow'!$A$1:$F$58</definedName>
    <definedName name="_xlnm.Print_Area" localSheetId="2">'Equity'!$A$1:$J$55</definedName>
    <definedName name="_xlnm.Print_Area" localSheetId="1">'IS'!$A$1:$H$59</definedName>
    <definedName name="_xlnm.Print_Area" localSheetId="4">'Notes '!$A$1:$I$239</definedName>
    <definedName name="_xlnm.Print_Titles" localSheetId="4">'Notes '!$1:$5</definedName>
    <definedName name="Z_285F4328_0A37_41C5_9AF4_1A1126BD1029_.wvu.PrintArea" localSheetId="0" hidden="1">'BS'!$A$1:$F$61</definedName>
    <definedName name="Z_285F4328_0A37_41C5_9AF4_1A1126BD1029_.wvu.PrintArea" localSheetId="3" hidden="1">'Cashflow'!$A$1:$F$58</definedName>
    <definedName name="Z_285F4328_0A37_41C5_9AF4_1A1126BD1029_.wvu.PrintArea" localSheetId="2" hidden="1">'Equity'!$A$1:$J$55</definedName>
    <definedName name="Z_285F4328_0A37_41C5_9AF4_1A1126BD1029_.wvu.PrintArea" localSheetId="1" hidden="1">'IS'!$A$1:$H$59</definedName>
    <definedName name="Z_285F4328_0A37_41C5_9AF4_1A1126BD1029_.wvu.PrintArea" localSheetId="4" hidden="1">'Notes '!$A$1:$I$239</definedName>
    <definedName name="Z_285F4328_0A37_41C5_9AF4_1A1126BD1029_.wvu.PrintTitles" localSheetId="4" hidden="1">'Notes '!$1:$5</definedName>
    <definedName name="Z_285F4328_0A37_41C5_9AF4_1A1126BD1029_.wvu.Rows" localSheetId="0" hidden="1">'BS'!$18:$18,'BS'!$49:$49</definedName>
    <definedName name="Z_285F4328_0A37_41C5_9AF4_1A1126BD1029_.wvu.Rows" localSheetId="4" hidden="1">'Notes '!$146:$146</definedName>
    <definedName name="Z_D58D990F_581E_4F25_A7D9_04CC444EAC9B_.wvu.PrintArea" localSheetId="0" hidden="1">'BS'!$A$1:$F$61</definedName>
    <definedName name="Z_D58D990F_581E_4F25_A7D9_04CC444EAC9B_.wvu.PrintArea" localSheetId="3" hidden="1">'Cashflow'!$A$1:$F$58</definedName>
    <definedName name="Z_D58D990F_581E_4F25_A7D9_04CC444EAC9B_.wvu.PrintArea" localSheetId="2" hidden="1">'Equity'!$A$1:$J$55</definedName>
    <definedName name="Z_D58D990F_581E_4F25_A7D9_04CC444EAC9B_.wvu.PrintArea" localSheetId="1" hidden="1">'IS'!$A$1:$H$59</definedName>
    <definedName name="Z_D58D990F_581E_4F25_A7D9_04CC444EAC9B_.wvu.PrintArea" localSheetId="4" hidden="1">'Notes '!$A$1:$I$239</definedName>
    <definedName name="Z_D58D990F_581E_4F25_A7D9_04CC444EAC9B_.wvu.PrintTitles" localSheetId="4" hidden="1">'Notes '!$1:$5</definedName>
    <definedName name="Z_D58D990F_581E_4F25_A7D9_04CC444EAC9B_.wvu.Rows" localSheetId="0" hidden="1">'BS'!$18:$18,'BS'!$49:$49</definedName>
    <definedName name="Z_D58D990F_581E_4F25_A7D9_04CC444EAC9B_.wvu.Rows" localSheetId="4" hidden="1">'Notes '!$146:$146</definedName>
    <definedName name="Z_E8A94E10_126F_47C4_A2D9_9670A76DE71E_.wvu.PrintArea" localSheetId="0" hidden="1">'BS'!$A$1:$F$61</definedName>
    <definedName name="Z_E8A94E10_126F_47C4_A2D9_9670A76DE71E_.wvu.PrintArea" localSheetId="3" hidden="1">'Cashflow'!$A$1:$F$58</definedName>
    <definedName name="Z_E8A94E10_126F_47C4_A2D9_9670A76DE71E_.wvu.PrintArea" localSheetId="2" hidden="1">'Equity'!$A$1:$J$55</definedName>
    <definedName name="Z_E8A94E10_126F_47C4_A2D9_9670A76DE71E_.wvu.PrintArea" localSheetId="1" hidden="1">'IS'!$A$1:$H$59</definedName>
    <definedName name="Z_E8A94E10_126F_47C4_A2D9_9670A76DE71E_.wvu.PrintArea" localSheetId="4" hidden="1">'Notes '!$A$1:$I$239</definedName>
    <definedName name="Z_E8A94E10_126F_47C4_A2D9_9670A76DE71E_.wvu.PrintTitles" localSheetId="4" hidden="1">'Notes '!$1:$5</definedName>
    <definedName name="Z_E8A94E10_126F_47C4_A2D9_9670A76DE71E_.wvu.Rows" localSheetId="0" hidden="1">'BS'!$18:$18,'BS'!$49:$49</definedName>
    <definedName name="Z_E8A94E10_126F_47C4_A2D9_9670A76DE71E_.wvu.Rows" localSheetId="4" hidden="1">'Notes '!$146:$146</definedName>
  </definedNames>
  <calcPr fullCalcOnLoad="1"/>
</workbook>
</file>

<file path=xl/comments4.xml><?xml version="1.0" encoding="utf-8"?>
<comments xmlns="http://schemas.openxmlformats.org/spreadsheetml/2006/main">
  <authors>
    <author>Lilian</author>
  </authors>
  <commentList>
    <comment ref="C15" authorId="0">
      <text>
        <r>
          <rPr>
            <sz val="10"/>
            <rFont val="Arial"/>
            <family val="0"/>
          </rPr>
          <t>Dep</t>
        </r>
      </text>
    </comment>
  </commentList>
</comments>
</file>

<file path=xl/sharedStrings.xml><?xml version="1.0" encoding="utf-8"?>
<sst xmlns="http://schemas.openxmlformats.org/spreadsheetml/2006/main" count="415" uniqueCount="311">
  <si>
    <t>Quarter</t>
  </si>
  <si>
    <t>RM'000</t>
  </si>
  <si>
    <t>To Date</t>
  </si>
  <si>
    <t>Revenue</t>
  </si>
  <si>
    <t>Taxation</t>
  </si>
  <si>
    <t>Receivables</t>
  </si>
  <si>
    <t>Cash and bank balances</t>
  </si>
  <si>
    <t>Payables</t>
  </si>
  <si>
    <t>CONDENSED CONSOLIDATED STATEMENT OF CHANGES IN EQUITY</t>
  </si>
  <si>
    <t>Share</t>
  </si>
  <si>
    <t>Capital</t>
  </si>
  <si>
    <t>Retained</t>
  </si>
  <si>
    <t>Profits</t>
  </si>
  <si>
    <t>Total</t>
  </si>
  <si>
    <t>1.</t>
  </si>
  <si>
    <t>Valuation of Property, Plant and Equipment</t>
  </si>
  <si>
    <t>Subsequent Events</t>
  </si>
  <si>
    <t>Review Of Performance</t>
  </si>
  <si>
    <t>Audit Report</t>
  </si>
  <si>
    <t>Seasonality or Cyclicality</t>
  </si>
  <si>
    <t>Dividends</t>
  </si>
  <si>
    <t>Segmental Reporting</t>
  </si>
  <si>
    <t>Group Borrowings and Debt Securities</t>
  </si>
  <si>
    <t>Off Balance Sheet Financial Instruments</t>
  </si>
  <si>
    <t>Material Litigation</t>
  </si>
  <si>
    <t>SELECTED EXPLANATORY NOTES</t>
  </si>
  <si>
    <t>Basic Earnings Per Share (sen)</t>
  </si>
  <si>
    <t>Purchase of property, plant and equipment</t>
  </si>
  <si>
    <t>Change In The Composition of The Group</t>
  </si>
  <si>
    <t xml:space="preserve">   shares in issue ('000)</t>
  </si>
  <si>
    <t>Weighted average number of ordinary</t>
  </si>
  <si>
    <t>The basic earnings per share for the quarter and cumulative year to date are computed as follow:</t>
  </si>
  <si>
    <t>Finance cost</t>
  </si>
  <si>
    <t>Other operating income</t>
  </si>
  <si>
    <t>Operating expenses</t>
  </si>
  <si>
    <t>Share premium</t>
  </si>
  <si>
    <t>Share capital</t>
  </si>
  <si>
    <t>Deferred taxation</t>
  </si>
  <si>
    <t>Note :</t>
  </si>
  <si>
    <t>Property, plant and equipment</t>
  </si>
  <si>
    <t>Inventories</t>
  </si>
  <si>
    <t>Current assets</t>
  </si>
  <si>
    <t>Current liabilities</t>
  </si>
  <si>
    <t>(The figures have not been audited)</t>
  </si>
  <si>
    <t>As At End</t>
  </si>
  <si>
    <t xml:space="preserve">Of Current </t>
  </si>
  <si>
    <t>Financial</t>
  </si>
  <si>
    <t>Year End</t>
  </si>
  <si>
    <t>Current Year</t>
  </si>
  <si>
    <t>Preceding Year</t>
  </si>
  <si>
    <t>Corresponding</t>
  </si>
  <si>
    <t>Premium</t>
  </si>
  <si>
    <t>Individual Quarter</t>
  </si>
  <si>
    <t>Cash flows from operating activities</t>
  </si>
  <si>
    <t>Adjustments for :</t>
  </si>
  <si>
    <t>- Non-cash items</t>
  </si>
  <si>
    <t>- Non-operating items</t>
  </si>
  <si>
    <t>Interest paid</t>
  </si>
  <si>
    <t>Cash flows from investing activities</t>
  </si>
  <si>
    <t>Cash flows from financing activities</t>
  </si>
  <si>
    <t>Net cash from financing activities</t>
  </si>
  <si>
    <t>Net increase in cash and cash equivalents</t>
  </si>
  <si>
    <t>Cash and cash equivalents at beginning</t>
  </si>
  <si>
    <t>Cash and cash equivalents at end</t>
  </si>
  <si>
    <t>Exceptional items</t>
  </si>
  <si>
    <t>Estimates</t>
  </si>
  <si>
    <t>Issuance or repayment of debt/equity securities</t>
  </si>
  <si>
    <t xml:space="preserve">There were no changes to the estimates that have been used in the preparation of the current financial </t>
  </si>
  <si>
    <t>statements.</t>
  </si>
  <si>
    <t>Contingent Liabilities and Contingent Assets</t>
  </si>
  <si>
    <t>Capital Commitments</t>
  </si>
  <si>
    <t>Taxation comprise the following :</t>
  </si>
  <si>
    <t>Secured</t>
  </si>
  <si>
    <t>Unsecured</t>
  </si>
  <si>
    <t>Short term</t>
  </si>
  <si>
    <t>Bankers acceptance</t>
  </si>
  <si>
    <t>Basis of calculation of earnings per share</t>
  </si>
  <si>
    <t>Indivdual</t>
  </si>
  <si>
    <t xml:space="preserve">As At </t>
  </si>
  <si>
    <t>Current Year  Prospects</t>
  </si>
  <si>
    <t>Tax recoverable</t>
  </si>
  <si>
    <t>Preceding</t>
  </si>
  <si>
    <t>Cumulative</t>
  </si>
  <si>
    <t>(The figures  have not been audited)</t>
  </si>
  <si>
    <t>Represented by:</t>
  </si>
  <si>
    <t>Bank overdrafts</t>
  </si>
  <si>
    <t>Corporate Proposals</t>
  </si>
  <si>
    <t>Intangible assets</t>
  </si>
  <si>
    <t>Repayment of bank borrowings</t>
  </si>
  <si>
    <t>Dividend payable</t>
  </si>
  <si>
    <t>Long term</t>
  </si>
  <si>
    <t>Cumulative Quarter</t>
  </si>
  <si>
    <t>Total equity</t>
  </si>
  <si>
    <t>Other payables and accruals</t>
  </si>
  <si>
    <t>Basis of Preparation</t>
  </si>
  <si>
    <t>Based on profit for the period :</t>
  </si>
  <si>
    <t>- Current tax</t>
  </si>
  <si>
    <t>- Deferred taxation</t>
  </si>
  <si>
    <t xml:space="preserve">Receivables </t>
  </si>
  <si>
    <t>Net cash used in investing activities</t>
  </si>
  <si>
    <t xml:space="preserve">Malaysia </t>
  </si>
  <si>
    <t>assets</t>
  </si>
  <si>
    <t xml:space="preserve">Capital </t>
  </si>
  <si>
    <t>expenditure</t>
  </si>
  <si>
    <t>Current Year To Date</t>
  </si>
  <si>
    <t>Retained profits</t>
  </si>
  <si>
    <t>Other receivables and deposits</t>
  </si>
  <si>
    <t>Distributable</t>
  </si>
  <si>
    <t>There are no outstanding capital commitments at the end of the current quarter.</t>
  </si>
  <si>
    <t>Investment in Associates</t>
  </si>
  <si>
    <t>Proceeds from disposal of property, plant &amp; equipment</t>
  </si>
  <si>
    <t>Statutory tax rate</t>
  </si>
  <si>
    <t>%</t>
  </si>
  <si>
    <t>Bank Overdraft</t>
  </si>
  <si>
    <t>ASSETS</t>
  </si>
  <si>
    <t>Non-current assets</t>
  </si>
  <si>
    <t>TOTAL ASSETS</t>
  </si>
  <si>
    <t>EQUITY &amp; LIABILITIES</t>
  </si>
  <si>
    <t>Non-current liabilities</t>
  </si>
  <si>
    <t>TOTAL EQUITY &amp; LIBILITIES</t>
  </si>
  <si>
    <t>Cash used in operations</t>
  </si>
  <si>
    <t>Net cash used in operating activities</t>
  </si>
  <si>
    <t>Total liabilities</t>
  </si>
  <si>
    <t xml:space="preserve">Provision for taxation </t>
  </si>
  <si>
    <t>Net (loss)/ profit for the period</t>
  </si>
  <si>
    <t>There were no issuance or repayment of debt or equity securities for the current financial year to date.</t>
  </si>
  <si>
    <t>No dividend has been proposed for the current financial period to date.</t>
  </si>
  <si>
    <t>reporting quarter and the date of this announcement.</t>
  </si>
  <si>
    <t>The Group does not have any financial instruments with off balance sheet risk as at the date of this report.</t>
  </si>
  <si>
    <t>Translation</t>
  </si>
  <si>
    <t>Reserve</t>
  </si>
  <si>
    <t>Translation reserves</t>
  </si>
  <si>
    <t xml:space="preserve">In the opinion of the directors, there were no material events that have arisen between the end of the </t>
  </si>
  <si>
    <t>There were no change in the composition of the Group for the financial year to date.</t>
  </si>
  <si>
    <t>The Group does not have any material litigation as at the date of this report.</t>
  </si>
  <si>
    <t>Treasury shares</t>
  </si>
  <si>
    <t>Treasury</t>
  </si>
  <si>
    <t>Shares</t>
  </si>
  <si>
    <t>Current Quarter</t>
  </si>
  <si>
    <t>Factoring liabilities</t>
  </si>
  <si>
    <t xml:space="preserve">Total </t>
  </si>
  <si>
    <t>Equity</t>
  </si>
  <si>
    <t xml:space="preserve"> </t>
  </si>
  <si>
    <t xml:space="preserve">The interim financial statements should be read in conjunction with the audited financial statements 
</t>
  </si>
  <si>
    <t xml:space="preserve">provide an explanation of events and transactions that are significant to an understanding of the </t>
  </si>
  <si>
    <t>sales have an impact on revenue and earnings.</t>
  </si>
  <si>
    <t>As the Group is basically involved in the distribution of fashion apparels, major festivals and carnival</t>
  </si>
  <si>
    <t xml:space="preserve">Business segments
</t>
  </si>
  <si>
    <t xml:space="preserve">Geographical Segments
</t>
  </si>
  <si>
    <t xml:space="preserve">In presenting information on the basis of geographical segments, segment revenue is based on the </t>
  </si>
  <si>
    <t>There were  no corporate proposals for the current quarter.</t>
  </si>
  <si>
    <t>Investment property</t>
  </si>
  <si>
    <t>The Condensed Consolidated Cash Flow Statement should be read in conjunction with the Annual Financial</t>
  </si>
  <si>
    <t xml:space="preserve">financial statements.
</t>
  </si>
  <si>
    <t>Before Tax</t>
  </si>
  <si>
    <t>Profit/(Loss)</t>
  </si>
  <si>
    <t>(Payment)/ Drawdown of factoring liabilities</t>
  </si>
  <si>
    <t>(Payment)/ Drawdown of bankers acceptance</t>
  </si>
  <si>
    <t>Purchase of treasury shares</t>
  </si>
  <si>
    <r>
      <t>YEN GLOBAL BERHAD</t>
    </r>
    <r>
      <rPr>
        <b/>
        <sz val="8"/>
        <rFont val="Times New Roman"/>
        <family val="1"/>
      </rPr>
      <t xml:space="preserve"> (Company No. 570396-D)</t>
    </r>
  </si>
  <si>
    <t>Material change in profit before taxation as compared to preceding quarter</t>
  </si>
  <si>
    <t xml:space="preserve">geographical location of customers whereas segment assets are based on the geographical </t>
  </si>
  <si>
    <t xml:space="preserve">location of assets. 
</t>
  </si>
  <si>
    <t>Total retained profits of the Group are as follows:</t>
  </si>
  <si>
    <t xml:space="preserve"> - Realised</t>
  </si>
  <si>
    <t xml:space="preserve"> - Unrealised</t>
  </si>
  <si>
    <t xml:space="preserve">changes in the financial position and performance of Yen Global Berhad. (“Yen” or “Company”) </t>
  </si>
  <si>
    <t>and its subsidiary companies (hereinafter referred to as the “Group”) since the financial year</t>
  </si>
  <si>
    <t>Europe</t>
  </si>
  <si>
    <t>Treasury Shares</t>
  </si>
  <si>
    <t>The details of treasury shares repurchased during the year to date are as follows:</t>
  </si>
  <si>
    <t>Month</t>
  </si>
  <si>
    <t>Price per share</t>
  </si>
  <si>
    <t>No. of shares</t>
  </si>
  <si>
    <t>Total consideration</t>
  </si>
  <si>
    <t>Lowest</t>
  </si>
  <si>
    <t>Highest</t>
  </si>
  <si>
    <t>RM</t>
  </si>
  <si>
    <t>Group borrowings</t>
  </si>
  <si>
    <t>Add : Consolidation adjustments</t>
  </si>
  <si>
    <t>CONDENSED CONSOLIDATED STATEMENT OF COMPREHENSIVE INCOME</t>
  </si>
  <si>
    <t>CONDENSED CONSOLIDATED STATEMENT OF CASH FLOWS</t>
  </si>
  <si>
    <t>Other comprehensive income/(loss), net of tax</t>
  </si>
  <si>
    <t>Total comprehensive income/(loss) for</t>
  </si>
  <si>
    <t xml:space="preserve">   the period</t>
  </si>
  <si>
    <t xml:space="preserve"> Equity holders of the parent</t>
  </si>
  <si>
    <t xml:space="preserve"> Minority interest</t>
  </si>
  <si>
    <t>Total comprehensive income/(loss) attributable to:</t>
  </si>
  <si>
    <t>Total comprehensive (loss)/income for the period</t>
  </si>
  <si>
    <t xml:space="preserve"> Minority interests</t>
  </si>
  <si>
    <t xml:space="preserve">Basic earnings per share attributable to </t>
  </si>
  <si>
    <t xml:space="preserve">   owners of the parent (sen)</t>
  </si>
  <si>
    <t>The unaudited Condensed Consolidated Statement of Financial Position should be read in conjunction with</t>
  </si>
  <si>
    <t xml:space="preserve">The unaudited Condensed Consolidated Statement of Comprehensive Income should be read in conjunction with the Group's </t>
  </si>
  <si>
    <t>The unaudited Condensed Consolidated Statement Of Changes In Equity should be read in conjunction with the Group's audited</t>
  </si>
  <si>
    <t xml:space="preserve"> for the period</t>
  </si>
  <si>
    <t>Total comprehensive loss</t>
  </si>
  <si>
    <t>Shares acquired</t>
  </si>
  <si>
    <t>Revaluation</t>
  </si>
  <si>
    <t>Revaluation reserves</t>
  </si>
  <si>
    <t>Profit(loss) attributable to:</t>
  </si>
  <si>
    <t>Profit(loss) before taxation</t>
  </si>
  <si>
    <t>Operating profit(loss) before working capital changes</t>
  </si>
  <si>
    <t>Non-controlling interests</t>
  </si>
  <si>
    <t>Equity attributable to owners of the parent</t>
  </si>
  <si>
    <t>Borrowings</t>
  </si>
  <si>
    <t>Interests</t>
  </si>
  <si>
    <t>Balance at 1.8.2011</t>
  </si>
  <si>
    <t>Effects of changes in exchange rates</t>
  </si>
  <si>
    <t>There were no exceptional items for the period under review.</t>
  </si>
  <si>
    <t xml:space="preserve">CONDENSED CONSOLIDATED STATEMENT OF FINANCIAL POSITION  </t>
  </si>
  <si>
    <t>There were no changes in the valuation of property, plant and equipment since the last audited financial</t>
  </si>
  <si>
    <t>Finance Lease liabilities</t>
  </si>
  <si>
    <t>Profit/ (loss) before tax</t>
  </si>
  <si>
    <t>Reconciliation of statutory tax rate to effective tax rate :</t>
  </si>
  <si>
    <t>31.7.12</t>
  </si>
  <si>
    <t>Realised and Unrealised Profit/ (Loss)</t>
  </si>
  <si>
    <t>Foreign currency translation differences for</t>
  </si>
  <si>
    <t xml:space="preserve">  foreign operations</t>
  </si>
  <si>
    <t>the Group's audited financial statements for the year ended 31 July 2012.</t>
  </si>
  <si>
    <t>audited financial statements for the year ended 31 July 2012.</t>
  </si>
  <si>
    <t>Balance at 1.8.2012</t>
  </si>
  <si>
    <t xml:space="preserve">for the year ended 31 July 2012. These explanatory notes attached to the interim financial statements </t>
  </si>
  <si>
    <t>ended 31 July 2012.</t>
  </si>
  <si>
    <t>The auditors' report on the financial statements for the year ended 31 July 2012 was not qualified.</t>
  </si>
  <si>
    <t>statements for the year ended 31 July 2012.</t>
  </si>
  <si>
    <t>The total treasury shares held as at year to date is 300,000.</t>
  </si>
  <si>
    <t>Report for the year ended 31 July 2012 and the accompanying explanatory notes attached to the interim</t>
  </si>
  <si>
    <t xml:space="preserve">financial statements for the year ended 31 July 2012. The accompanying notes are an intergral part of this statement.
</t>
  </si>
  <si>
    <t>Total comprehensive</t>
  </si>
  <si>
    <t xml:space="preserve"> loss for the period</t>
  </si>
  <si>
    <t>Net Profit for the period (RM'000)</t>
  </si>
  <si>
    <t>Effect of transition of MFRS</t>
  </si>
  <si>
    <t>As at 1.8.12, restated</t>
  </si>
  <si>
    <t>As at 1.8.11, restated</t>
  </si>
  <si>
    <t>Property, Plant and Equipment</t>
  </si>
  <si>
    <t>Non-</t>
  </si>
  <si>
    <t>controlling</t>
  </si>
  <si>
    <t xml:space="preserve">Except for the leasehold land and buildings of Group which are carried at valuation, all other property, </t>
  </si>
  <si>
    <t>The interim financial statements are unaudited and have been prepared in accordance with the</t>
  </si>
  <si>
    <t xml:space="preserve">statements in accordance with Financial Reporting standards ("FRS"). The Group has adopted the </t>
  </si>
  <si>
    <t xml:space="preserve">MFRS Framework issued by the Malaysian Accounting Standard Board ("MASB") with effect from </t>
  </si>
  <si>
    <t xml:space="preserve">Malaysia's existing FRS Framework with the International Financial Reporting Standards ("IFRS") </t>
  </si>
  <si>
    <t xml:space="preserve">Framework issued by the International Accounting Standards Board. </t>
  </si>
  <si>
    <t>the requirements under FRS an MFRS are similar. The significant accounting policies adopted in</t>
  </si>
  <si>
    <t>audited financial statements for the year ended 31 July 2012 except as follow:</t>
  </si>
  <si>
    <t>plant and equipment are carried at cost less accumulated depreciation. Upon transition to MFRS, the</t>
  </si>
  <si>
    <t xml:space="preserve">Group has elected to measure all its property, plant and equipment using the cost model under </t>
  </si>
  <si>
    <t xml:space="preserve">MFRS 116 Plant and Equipment. At the date of transition to MFRS, the Group elected to apply </t>
  </si>
  <si>
    <t>"deemed cost" transition exemption and use fair value at the date of transition as deemed cost.</t>
  </si>
  <si>
    <t xml:space="preserve"> Accordingly, the financial impact is a reclassification  from asset revaluation reserve to retained</t>
  </si>
  <si>
    <t xml:space="preserve"> earnings as of 1 August 2011, 31 July 2012 and 31 January 2013.</t>
  </si>
  <si>
    <t>The Group is principally engaged in the manufacturing, marketing, distribution and retailing of</t>
  </si>
  <si>
    <t xml:space="preserve"> jeanswear, other fashion apparels and accessories. Business segmental information has therefore not </t>
  </si>
  <si>
    <t xml:space="preserve">been prepared as the Group’s revenue, operating profit, assets employed, liabilities, capital </t>
  </si>
  <si>
    <t xml:space="preserve">expenditure, depreciation and non-cash expenses are mainly confined to one business segment.
</t>
  </si>
  <si>
    <t>report.</t>
  </si>
  <si>
    <t>There were  no contingent liabilities and contingent assets of a material nature as at the date of this</t>
  </si>
  <si>
    <t xml:space="preserve">There is no diluted earnings per share as the Company does not have any convertible financial </t>
  </si>
  <si>
    <t>instruments as at the end of the reported quarter and year.</t>
  </si>
  <si>
    <t>Profit /(Loss) Before Taxation</t>
  </si>
  <si>
    <t>Interest income</t>
  </si>
  <si>
    <t>Interest expense</t>
  </si>
  <si>
    <t>Rental income</t>
  </si>
  <si>
    <t>Royalty income</t>
  </si>
  <si>
    <t>This is arrived at:</t>
  </si>
  <si>
    <t>And Crediting :</t>
  </si>
  <si>
    <t>After Charging :</t>
  </si>
  <si>
    <t>Depreciation and amortization</t>
  </si>
  <si>
    <t xml:space="preserve">For the periods up to and including the year ended 31 July 2012, the Group prepares its financial </t>
  </si>
  <si>
    <t xml:space="preserve">1 August 2012. This MFRS Framework was introduced by the MASB in order to fully converge </t>
  </si>
  <si>
    <t>&lt;-------------Non-distributable-------------&gt;</t>
  </si>
  <si>
    <t>&lt;-------------------Attributable to Equity Holders of the Parent-------------------&gt;</t>
  </si>
  <si>
    <t>Inventories written off</t>
  </si>
  <si>
    <t>Income tax refund / (paid)</t>
  </si>
  <si>
    <t>Profit/ (Loss) from operations</t>
  </si>
  <si>
    <t>01.8.11</t>
  </si>
  <si>
    <t>AS AT 31 JULY 2013</t>
  </si>
  <si>
    <t>FOR THE FOURTH QUARTER ENDED 31 JULY 2013</t>
  </si>
  <si>
    <t>31 JULY 2013</t>
  </si>
  <si>
    <t>31.7.13</t>
  </si>
  <si>
    <t>Balance at 31.7.2013</t>
  </si>
  <si>
    <t>Fourth quarter ended</t>
  </si>
  <si>
    <t>Balance at 31.7.2012</t>
  </si>
  <si>
    <t>Interest received</t>
  </si>
  <si>
    <t>Foreign currencey translation</t>
  </si>
  <si>
    <t xml:space="preserve">Turnover for this quarter of RM15.2 million is 56% more than the RM9.7 million recorded in the </t>
  </si>
  <si>
    <t>Provision for doubtful debts</t>
  </si>
  <si>
    <t>requirements of Malaysian Financial Reporting Standards ("MFRS"), MFRS 134: Interim Financial</t>
  </si>
  <si>
    <t>Reporting and paragraph 9.22 and Part A of Appendix 9B of the Listing Requirements of Bursa</t>
  </si>
  <si>
    <t>Malaysia Securities Berhad ("Bursa Securities").</t>
  </si>
  <si>
    <t xml:space="preserve">preparing these condensed consolidated interim financial statements are consistent with those of the </t>
  </si>
  <si>
    <t>in Malaysia and Europe</t>
  </si>
  <si>
    <t xml:space="preserve">The business of the Group is managed principally in Malaysia and its products are distributed mainly 
</t>
  </si>
  <si>
    <t xml:space="preserve">the loss before tax of RM11.2million for the corresponding period last year due mainly to significant  </t>
  </si>
  <si>
    <t>Turnover for this quarter of RM15.2 million is 81% higher than that of the immediate preceeding quarter</t>
  </si>
  <si>
    <t xml:space="preserve">of RM8.4 million as it captures sales leading to the festive season. As a result of this, the current quarter </t>
  </si>
  <si>
    <t xml:space="preserve">corresponding quarter last year. The quarter achieved profit before tax of RM0.6 million as opposed to </t>
  </si>
  <si>
    <t>recorded profit before taxation of RM0.6million against the loss before taxation of RM49,000</t>
  </si>
  <si>
    <t xml:space="preserve">These interim financial statements are the Group's first MFRS compliant interim financial statements </t>
  </si>
  <si>
    <t>and hence MRFS 1: First-Time Adoption of MFRS has been applied. Except for certain differences,</t>
  </si>
  <si>
    <t>impairment  of trade receivables &amp; inventories last year. Furthermore, our focus on improving on</t>
  </si>
  <si>
    <t>quality and designs of our products have led to the increased sales and better margins.</t>
  </si>
  <si>
    <t xml:space="preserve">quality to be in line with consumers' expectations of premium brands. The Board is confident of the new </t>
  </si>
  <si>
    <t xml:space="preserve">started to contribute significantly to sales and profit. In addition, we spare no efforts to improve product </t>
  </si>
  <si>
    <t>financial year.</t>
  </si>
  <si>
    <t xml:space="preserve">This has been our watershed year as our efforts to restructure our business model has borne fruit. We </t>
  </si>
  <si>
    <t xml:space="preserve">have broaden our distribution channels to include direct retailing during this financial year and this has </t>
  </si>
  <si>
    <t>Tax impact of profit in certain subsidiary companies</t>
  </si>
  <si>
    <t xml:space="preserve">recorded in the preceeding quarter. </t>
  </si>
  <si>
    <t>business and marketing strategies that is now in place and we expect to perform satisfactorily for this</t>
  </si>
</sst>
</file>

<file path=xl/styles.xml><?xml version="1.0" encoding="utf-8"?>
<styleSheet xmlns="http://schemas.openxmlformats.org/spreadsheetml/2006/main">
  <numFmts count="40">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0.0"/>
    <numFmt numFmtId="181" formatCode="_-* #,##0.0_-;\-* #,##0.0_-;_-* &quot;-&quot;?_-;_-@_-"/>
    <numFmt numFmtId="182" formatCode="_(* #,##0.0_);_(* \(#,##0.0\);_(* &quot;-&quot;?_);_(@_)"/>
    <numFmt numFmtId="183" formatCode="_(* #,##0_);_(* \(#,##0\);_(* &quot;-&quot;?_);_(@_)"/>
    <numFmt numFmtId="184" formatCode="_(* #,##0.000_);_(* \(#,##0.000\);_(* &quot;-&quot;??_);_(@_)"/>
    <numFmt numFmtId="185" formatCode="_(* #,##0.0000_);_(* \(#,##0.0000\);_(* &quot;-&quot;??_);_(@_)"/>
    <numFmt numFmtId="186" formatCode="_(* #,##0.00000_);_(* \(#,##0.0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_(* #,##0.0_);_(* \(#,##0.0\);_(* &quot;-&quot;_);_(@_)"/>
    <numFmt numFmtId="192" formatCode="_(* #,##0.00_);_(* \(#,##0.00\);_(* &quot;-&quot;_);_(@_)"/>
    <numFmt numFmtId="193" formatCode="0_);\(0\)"/>
    <numFmt numFmtId="194" formatCode="[$-409]dddd\,\ mmmm\ dd\,\ yyyy"/>
    <numFmt numFmtId="195" formatCode="d\.m\.yy;@"/>
  </numFmts>
  <fonts count="53">
    <font>
      <sz val="10"/>
      <name val="Arial"/>
      <family val="0"/>
    </font>
    <font>
      <sz val="10"/>
      <name val="Times New Roman"/>
      <family val="1"/>
    </font>
    <font>
      <b/>
      <sz val="10"/>
      <name val="Times New Roman"/>
      <family val="1"/>
    </font>
    <font>
      <u val="single"/>
      <sz val="10"/>
      <name val="Times New Roman"/>
      <family val="1"/>
    </font>
    <font>
      <sz val="11"/>
      <name val="Times New Roman"/>
      <family val="1"/>
    </font>
    <font>
      <u val="single"/>
      <sz val="10"/>
      <color indexed="12"/>
      <name val="Arial"/>
      <family val="2"/>
    </font>
    <font>
      <u val="single"/>
      <sz val="10"/>
      <color indexed="36"/>
      <name val="Arial"/>
      <family val="2"/>
    </font>
    <font>
      <b/>
      <sz val="12"/>
      <name val="Times New Roman"/>
      <family val="1"/>
    </font>
    <font>
      <b/>
      <sz val="8"/>
      <name val="Times New Roman"/>
      <family val="1"/>
    </font>
    <font>
      <b/>
      <sz val="11"/>
      <name val="Times New Roman"/>
      <family val="1"/>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New Roman"/>
      <family val="1"/>
    </font>
    <font>
      <i/>
      <sz val="10"/>
      <color indexed="10"/>
      <name val="Times New Roman"/>
      <family val="1"/>
    </font>
    <font>
      <b/>
      <sz val="10"/>
      <color indexed="8"/>
      <name val="Times New Roman"/>
      <family val="1"/>
    </font>
    <font>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
      <i/>
      <sz val="10"/>
      <color rgb="FFFF0000"/>
      <name val="Times New Roman"/>
      <family val="1"/>
    </font>
    <font>
      <b/>
      <sz val="10"/>
      <color theme="1"/>
      <name val="Times New Roman"/>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color indexed="63"/>
      </top>
      <bottom style="double"/>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71">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179" fontId="1" fillId="0" borderId="0" xfId="42" applyNumberFormat="1" applyFont="1" applyAlignment="1">
      <alignment/>
    </xf>
    <xf numFmtId="179" fontId="1" fillId="0" borderId="0" xfId="42" applyNumberFormat="1" applyFont="1" applyAlignment="1">
      <alignment horizontal="center"/>
    </xf>
    <xf numFmtId="179" fontId="1" fillId="0" borderId="0" xfId="42" applyNumberFormat="1" applyFont="1" applyBorder="1" applyAlignment="1">
      <alignment/>
    </xf>
    <xf numFmtId="179" fontId="1" fillId="0" borderId="0" xfId="0" applyNumberFormat="1" applyFont="1" applyAlignment="1">
      <alignment horizontal="center"/>
    </xf>
    <xf numFmtId="43" fontId="1" fillId="0" borderId="0" xfId="0" applyNumberFormat="1" applyFont="1" applyAlignment="1">
      <alignment horizontal="center"/>
    </xf>
    <xf numFmtId="43" fontId="1" fillId="0" borderId="0" xfId="0" applyNumberFormat="1" applyFont="1" applyAlignment="1">
      <alignment/>
    </xf>
    <xf numFmtId="179" fontId="1" fillId="0" borderId="0" xfId="42" applyNumberFormat="1" applyFont="1" applyFill="1" applyAlignment="1">
      <alignment/>
    </xf>
    <xf numFmtId="0" fontId="1" fillId="0" borderId="0" xfId="0" applyFont="1" applyFill="1" applyAlignment="1">
      <alignment/>
    </xf>
    <xf numFmtId="0" fontId="1" fillId="0" borderId="0" xfId="0" applyFont="1" applyFill="1" applyAlignment="1">
      <alignment horizontal="center"/>
    </xf>
    <xf numFmtId="0" fontId="4" fillId="0" borderId="0" xfId="0" applyFont="1" applyAlignment="1">
      <alignment/>
    </xf>
    <xf numFmtId="0" fontId="4" fillId="0" borderId="0" xfId="0" applyFont="1" applyFill="1" applyAlignment="1">
      <alignment/>
    </xf>
    <xf numFmtId="16" fontId="1" fillId="0" borderId="0" xfId="0" applyNumberFormat="1" applyFont="1" applyAlignment="1">
      <alignment horizontal="center"/>
    </xf>
    <xf numFmtId="179" fontId="2" fillId="0" borderId="0" xfId="42" applyNumberFormat="1" applyFont="1" applyAlignment="1">
      <alignment/>
    </xf>
    <xf numFmtId="179" fontId="2" fillId="0" borderId="0" xfId="42" applyNumberFormat="1" applyFont="1" applyBorder="1" applyAlignment="1">
      <alignment/>
    </xf>
    <xf numFmtId="179" fontId="1" fillId="0" borderId="0" xfId="42" applyNumberFormat="1" applyFont="1" applyFill="1" applyAlignment="1">
      <alignment horizontal="center"/>
    </xf>
    <xf numFmtId="179" fontId="1" fillId="0" borderId="0" xfId="42" applyNumberFormat="1" applyFont="1" applyFill="1" applyBorder="1" applyAlignment="1">
      <alignment/>
    </xf>
    <xf numFmtId="0" fontId="2" fillId="0" borderId="0" xfId="0" applyFont="1" applyAlignment="1">
      <alignment horizontal="left"/>
    </xf>
    <xf numFmtId="0" fontId="2" fillId="0" borderId="0" xfId="0" applyFont="1" applyAlignment="1" quotePrefix="1">
      <alignment horizontal="left"/>
    </xf>
    <xf numFmtId="0" fontId="2" fillId="0" borderId="0" xfId="0" applyFont="1" applyFill="1" applyAlignment="1">
      <alignment horizontal="left"/>
    </xf>
    <xf numFmtId="41" fontId="1" fillId="0" borderId="0" xfId="0" applyNumberFormat="1" applyFont="1" applyFill="1" applyBorder="1" applyAlignment="1">
      <alignment/>
    </xf>
    <xf numFmtId="41" fontId="1" fillId="0" borderId="0" xfId="0" applyNumberFormat="1" applyFont="1" applyFill="1" applyAlignment="1">
      <alignment/>
    </xf>
    <xf numFmtId="0" fontId="3" fillId="0" borderId="0" xfId="0" applyFont="1" applyFill="1" applyAlignment="1">
      <alignment/>
    </xf>
    <xf numFmtId="15" fontId="1" fillId="0" borderId="0" xfId="0" applyNumberFormat="1" applyFont="1" applyAlignment="1">
      <alignment horizontal="center"/>
    </xf>
    <xf numFmtId="15" fontId="1" fillId="0" borderId="0" xfId="0" applyNumberFormat="1" applyFont="1" applyAlignment="1" quotePrefix="1">
      <alignment horizontal="center"/>
    </xf>
    <xf numFmtId="41" fontId="1" fillId="0" borderId="0" xfId="0" applyNumberFormat="1" applyFont="1" applyAlignment="1">
      <alignment horizontal="center"/>
    </xf>
    <xf numFmtId="41" fontId="1" fillId="0" borderId="0" xfId="0" applyNumberFormat="1" applyFont="1" applyAlignment="1">
      <alignment/>
    </xf>
    <xf numFmtId="179" fontId="1" fillId="0" borderId="0" xfId="42" applyNumberFormat="1" applyFont="1" applyFill="1" applyBorder="1" applyAlignment="1">
      <alignment horizontal="center"/>
    </xf>
    <xf numFmtId="43" fontId="1" fillId="0" borderId="0" xfId="42" applyFont="1" applyFill="1" applyBorder="1" applyAlignment="1">
      <alignment/>
    </xf>
    <xf numFmtId="0" fontId="1" fillId="0" borderId="0" xfId="0" applyFont="1" applyBorder="1" applyAlignment="1">
      <alignment/>
    </xf>
    <xf numFmtId="15" fontId="2" fillId="0" borderId="0" xfId="0" applyNumberFormat="1" applyFont="1" applyAlignment="1" quotePrefix="1">
      <alignment/>
    </xf>
    <xf numFmtId="15" fontId="2" fillId="0" borderId="0" xfId="0" applyNumberFormat="1" applyFont="1" applyAlignment="1">
      <alignment/>
    </xf>
    <xf numFmtId="15" fontId="1" fillId="0" borderId="0" xfId="0" applyNumberFormat="1" applyFont="1" applyAlignment="1">
      <alignment/>
    </xf>
    <xf numFmtId="16" fontId="3" fillId="0" borderId="0" xfId="0" applyNumberFormat="1" applyFont="1" applyFill="1" applyAlignment="1" quotePrefix="1">
      <alignment/>
    </xf>
    <xf numFmtId="179" fontId="2" fillId="0" borderId="0" xfId="42" applyNumberFormat="1" applyFont="1" applyAlignment="1">
      <alignment horizontal="center"/>
    </xf>
    <xf numFmtId="0" fontId="2" fillId="0" borderId="0" xfId="0" applyFont="1" applyFill="1" applyAlignment="1" quotePrefix="1">
      <alignment horizontal="left"/>
    </xf>
    <xf numFmtId="0" fontId="2" fillId="0" borderId="0" xfId="0" applyFont="1" applyFill="1" applyAlignment="1">
      <alignment/>
    </xf>
    <xf numFmtId="0" fontId="1" fillId="33" borderId="0" xfId="0" applyFont="1" applyFill="1" applyBorder="1" applyAlignment="1">
      <alignment/>
    </xf>
    <xf numFmtId="0" fontId="4" fillId="0" borderId="0" xfId="0" applyFont="1" applyAlignment="1" quotePrefix="1">
      <alignment/>
    </xf>
    <xf numFmtId="0" fontId="7" fillId="0" borderId="0" xfId="0" applyFont="1" applyAlignment="1">
      <alignment/>
    </xf>
    <xf numFmtId="0" fontId="1" fillId="33" borderId="0" xfId="0" applyFont="1" applyFill="1" applyBorder="1" applyAlignment="1" quotePrefix="1">
      <alignment/>
    </xf>
    <xf numFmtId="0" fontId="1" fillId="0" borderId="0" xfId="0" applyFont="1" applyFill="1" applyAlignment="1" quotePrefix="1">
      <alignment/>
    </xf>
    <xf numFmtId="179" fontId="1" fillId="0" borderId="0" xfId="42" applyNumberFormat="1" applyFont="1" applyAlignment="1">
      <alignment horizontal="left"/>
    </xf>
    <xf numFmtId="179" fontId="1" fillId="0" borderId="0" xfId="42" applyNumberFormat="1" applyFont="1" applyBorder="1" applyAlignment="1">
      <alignment horizontal="left"/>
    </xf>
    <xf numFmtId="195" fontId="3" fillId="0" borderId="0" xfId="0" applyNumberFormat="1" applyFont="1" applyFill="1" applyAlignment="1">
      <alignment/>
    </xf>
    <xf numFmtId="179" fontId="1" fillId="0" borderId="0" xfId="0" applyNumberFormat="1" applyFont="1" applyFill="1" applyAlignment="1">
      <alignment/>
    </xf>
    <xf numFmtId="0" fontId="1" fillId="0" borderId="0" xfId="0" applyFont="1" applyAlignment="1">
      <alignment horizontal="left"/>
    </xf>
    <xf numFmtId="0" fontId="1" fillId="0" borderId="0" xfId="0" applyFont="1" applyAlignment="1">
      <alignment horizontal="left" vertical="top"/>
    </xf>
    <xf numFmtId="0" fontId="1" fillId="0" borderId="0" xfId="0" applyFont="1" applyAlignment="1" quotePrefix="1">
      <alignment horizontal="left"/>
    </xf>
    <xf numFmtId="179" fontId="1" fillId="0" borderId="10" xfId="42" applyNumberFormat="1" applyFont="1" applyBorder="1" applyAlignment="1">
      <alignment/>
    </xf>
    <xf numFmtId="179" fontId="1" fillId="0" borderId="11" xfId="42" applyNumberFormat="1" applyFont="1" applyBorder="1" applyAlignment="1">
      <alignment/>
    </xf>
    <xf numFmtId="179" fontId="1" fillId="0" borderId="12" xfId="42" applyNumberFormat="1" applyFont="1" applyBorder="1" applyAlignment="1">
      <alignment/>
    </xf>
    <xf numFmtId="179" fontId="1" fillId="0" borderId="13" xfId="42" applyNumberFormat="1" applyFont="1" applyFill="1" applyBorder="1" applyAlignment="1">
      <alignment/>
    </xf>
    <xf numFmtId="179" fontId="1" fillId="0" borderId="14" xfId="42" applyNumberFormat="1" applyFont="1" applyBorder="1" applyAlignment="1">
      <alignment/>
    </xf>
    <xf numFmtId="179" fontId="1" fillId="0" borderId="0" xfId="42" applyNumberFormat="1" applyFont="1" applyAlignment="1">
      <alignment horizontal="right"/>
    </xf>
    <xf numFmtId="0" fontId="2" fillId="0" borderId="0" xfId="42" applyNumberFormat="1" applyFont="1" applyAlignment="1">
      <alignment/>
    </xf>
    <xf numFmtId="44" fontId="2" fillId="0" borderId="0" xfId="42" applyNumberFormat="1" applyFont="1" applyAlignment="1">
      <alignment/>
    </xf>
    <xf numFmtId="44" fontId="1" fillId="0" borderId="0" xfId="0" applyNumberFormat="1" applyFont="1" applyAlignment="1">
      <alignment/>
    </xf>
    <xf numFmtId="44" fontId="2" fillId="0" borderId="0" xfId="0" applyNumberFormat="1" applyFont="1" applyAlignment="1">
      <alignment/>
    </xf>
    <xf numFmtId="44" fontId="2" fillId="0" borderId="0" xfId="42" applyNumberFormat="1" applyFont="1" applyBorder="1" applyAlignment="1">
      <alignment/>
    </xf>
    <xf numFmtId="0" fontId="2" fillId="0" borderId="0" xfId="42" applyNumberFormat="1" applyFont="1" applyBorder="1" applyAlignment="1">
      <alignment/>
    </xf>
    <xf numFmtId="0" fontId="1" fillId="0" borderId="0" xfId="42" applyNumberFormat="1" applyFont="1" applyBorder="1" applyAlignment="1">
      <alignment/>
    </xf>
    <xf numFmtId="179" fontId="1" fillId="0" borderId="15" xfId="42" applyNumberFormat="1" applyFont="1" applyFill="1" applyBorder="1" applyAlignment="1">
      <alignment/>
    </xf>
    <xf numFmtId="179" fontId="1" fillId="0" borderId="15" xfId="42" applyNumberFormat="1" applyFont="1" applyBorder="1" applyAlignment="1">
      <alignment/>
    </xf>
    <xf numFmtId="179" fontId="1" fillId="0" borderId="0" xfId="42" applyNumberFormat="1" applyFont="1" applyBorder="1" applyAlignment="1">
      <alignment horizontal="right"/>
    </xf>
    <xf numFmtId="0" fontId="1" fillId="0" borderId="0" xfId="0" applyFont="1" applyBorder="1" applyAlignment="1">
      <alignment horizontal="center"/>
    </xf>
    <xf numFmtId="41" fontId="1" fillId="0" borderId="0" xfId="0" applyNumberFormat="1" applyFont="1" applyFill="1" applyAlignment="1">
      <alignment horizontal="left"/>
    </xf>
    <xf numFmtId="41" fontId="4" fillId="0" borderId="0" xfId="0" applyNumberFormat="1" applyFont="1" applyFill="1" applyAlignment="1">
      <alignment/>
    </xf>
    <xf numFmtId="0" fontId="2" fillId="0" borderId="0" xfId="0" applyFont="1" applyAlignment="1">
      <alignment horizontal="center"/>
    </xf>
    <xf numFmtId="17" fontId="1" fillId="0" borderId="0" xfId="0" applyNumberFormat="1" applyFont="1" applyAlignment="1">
      <alignment/>
    </xf>
    <xf numFmtId="0" fontId="0" fillId="0" borderId="0" xfId="0" applyFont="1" applyAlignment="1">
      <alignment/>
    </xf>
    <xf numFmtId="183" fontId="0" fillId="0" borderId="0" xfId="0" applyNumberFormat="1" applyFont="1" applyAlignment="1">
      <alignment/>
    </xf>
    <xf numFmtId="179" fontId="0" fillId="0" borderId="0" xfId="0" applyNumberFormat="1" applyFont="1" applyAlignment="1">
      <alignment/>
    </xf>
    <xf numFmtId="179" fontId="0" fillId="0" borderId="16" xfId="0" applyNumberFormat="1" applyFont="1" applyBorder="1" applyAlignment="1">
      <alignment/>
    </xf>
    <xf numFmtId="179" fontId="0" fillId="0" borderId="17" xfId="0" applyNumberFormat="1" applyFont="1" applyBorder="1" applyAlignment="1">
      <alignment/>
    </xf>
    <xf numFmtId="0" fontId="0" fillId="0" borderId="0" xfId="0" applyFont="1" applyBorder="1" applyAlignment="1">
      <alignment/>
    </xf>
    <xf numFmtId="0" fontId="0" fillId="0" borderId="0" xfId="0" applyFont="1" applyFill="1" applyAlignment="1">
      <alignment/>
    </xf>
    <xf numFmtId="179" fontId="0" fillId="0" borderId="0" xfId="0" applyNumberFormat="1" applyFont="1" applyFill="1" applyAlignment="1">
      <alignment/>
    </xf>
    <xf numFmtId="0" fontId="0" fillId="0" borderId="0" xfId="0" applyFont="1" applyFill="1" applyBorder="1" applyAlignment="1">
      <alignment/>
    </xf>
    <xf numFmtId="3" fontId="1" fillId="0" borderId="0" xfId="0" applyNumberFormat="1" applyFont="1" applyBorder="1" applyAlignment="1">
      <alignment horizontal="center"/>
    </xf>
    <xf numFmtId="37" fontId="1" fillId="0" borderId="0" xfId="0" applyNumberFormat="1" applyFont="1" applyBorder="1" applyAlignment="1">
      <alignment horizontal="center"/>
    </xf>
    <xf numFmtId="37" fontId="1" fillId="0" borderId="0" xfId="0" applyNumberFormat="1" applyFont="1" applyFill="1" applyBorder="1" applyAlignment="1">
      <alignment horizontal="center"/>
    </xf>
    <xf numFmtId="0" fontId="1" fillId="0" borderId="0" xfId="0" applyFont="1" applyFill="1" applyBorder="1" applyAlignment="1">
      <alignment horizontal="center"/>
    </xf>
    <xf numFmtId="41" fontId="1" fillId="0" borderId="0" xfId="0" applyNumberFormat="1" applyFont="1" applyFill="1" applyBorder="1" applyAlignment="1">
      <alignment horizontal="left"/>
    </xf>
    <xf numFmtId="17" fontId="1" fillId="0" borderId="0" xfId="0" applyNumberFormat="1" applyFont="1" applyAlignment="1">
      <alignment horizontal="left"/>
    </xf>
    <xf numFmtId="2" fontId="1" fillId="0" borderId="0" xfId="0" applyNumberFormat="1" applyFont="1" applyAlignment="1">
      <alignment/>
    </xf>
    <xf numFmtId="3" fontId="1" fillId="0" borderId="0" xfId="0" applyNumberFormat="1" applyFont="1" applyAlignment="1">
      <alignment/>
    </xf>
    <xf numFmtId="0" fontId="1" fillId="0" borderId="15" xfId="0" applyFont="1" applyBorder="1" applyAlignment="1">
      <alignment/>
    </xf>
    <xf numFmtId="179" fontId="1" fillId="0" borderId="13" xfId="42" applyNumberFormat="1" applyFont="1" applyBorder="1" applyAlignment="1">
      <alignment horizontal="right"/>
    </xf>
    <xf numFmtId="179" fontId="1" fillId="0" borderId="13" xfId="42" applyNumberFormat="1" applyFont="1" applyBorder="1" applyAlignment="1">
      <alignment/>
    </xf>
    <xf numFmtId="41" fontId="1" fillId="0" borderId="15" xfId="0" applyNumberFormat="1" applyFont="1" applyFill="1" applyBorder="1" applyAlignment="1">
      <alignment horizontal="center"/>
    </xf>
    <xf numFmtId="41" fontId="1" fillId="0" borderId="0" xfId="0" applyNumberFormat="1" applyFont="1" applyFill="1" applyAlignment="1">
      <alignment horizontal="center"/>
    </xf>
    <xf numFmtId="0" fontId="9" fillId="0" borderId="0" xfId="0" applyFont="1" applyAlignment="1">
      <alignment/>
    </xf>
    <xf numFmtId="179" fontId="49" fillId="0" borderId="0" xfId="42" applyNumberFormat="1" applyFont="1" applyAlignment="1">
      <alignment/>
    </xf>
    <xf numFmtId="179" fontId="49" fillId="0" borderId="0" xfId="42" applyNumberFormat="1" applyFont="1" applyAlignment="1">
      <alignment horizontal="center"/>
    </xf>
    <xf numFmtId="179" fontId="1" fillId="0" borderId="0" xfId="42" applyNumberFormat="1" applyFont="1" applyAlignment="1">
      <alignment/>
    </xf>
    <xf numFmtId="179" fontId="1" fillId="0" borderId="18" xfId="42" applyNumberFormat="1" applyFont="1" applyBorder="1" applyAlignment="1">
      <alignment/>
    </xf>
    <xf numFmtId="179" fontId="1" fillId="0" borderId="11" xfId="42" applyNumberFormat="1" applyFont="1" applyBorder="1" applyAlignment="1">
      <alignment/>
    </xf>
    <xf numFmtId="179" fontId="1" fillId="0" borderId="19" xfId="42" applyNumberFormat="1" applyFont="1" applyBorder="1" applyAlignment="1">
      <alignment/>
    </xf>
    <xf numFmtId="179" fontId="1" fillId="0" borderId="13" xfId="42" applyNumberFormat="1" applyFont="1" applyBorder="1" applyAlignment="1">
      <alignment/>
    </xf>
    <xf numFmtId="43" fontId="1" fillId="0" borderId="0" xfId="42" applyFont="1" applyAlignment="1">
      <alignment/>
    </xf>
    <xf numFmtId="41" fontId="1" fillId="0" borderId="10" xfId="0" applyNumberFormat="1" applyFont="1" applyFill="1" applyBorder="1" applyAlignment="1">
      <alignment/>
    </xf>
    <xf numFmtId="0" fontId="1" fillId="0" borderId="0" xfId="0" applyFont="1" applyFill="1" applyAlignment="1">
      <alignment horizontal="left"/>
    </xf>
    <xf numFmtId="0" fontId="50" fillId="0" borderId="0" xfId="0" applyFont="1" applyAlignment="1">
      <alignment horizontal="left"/>
    </xf>
    <xf numFmtId="179" fontId="49" fillId="0" borderId="0" xfId="42" applyNumberFormat="1" applyFont="1" applyFill="1" applyAlignment="1">
      <alignment/>
    </xf>
    <xf numFmtId="179" fontId="1" fillId="0" borderId="11" xfId="42" applyNumberFormat="1" applyFont="1" applyFill="1" applyBorder="1" applyAlignment="1">
      <alignment horizontal="center"/>
    </xf>
    <xf numFmtId="179" fontId="1" fillId="0" borderId="14" xfId="42" applyNumberFormat="1" applyFont="1" applyBorder="1" applyAlignment="1">
      <alignment horizontal="right"/>
    </xf>
    <xf numFmtId="43" fontId="1" fillId="0" borderId="15" xfId="42" applyFont="1" applyFill="1" applyBorder="1" applyAlignment="1">
      <alignment/>
    </xf>
    <xf numFmtId="0" fontId="1" fillId="33" borderId="0" xfId="0" applyFont="1" applyFill="1" applyAlignment="1">
      <alignment/>
    </xf>
    <xf numFmtId="179" fontId="1" fillId="0" borderId="20" xfId="42" applyNumberFormat="1" applyFont="1" applyBorder="1" applyAlignment="1">
      <alignment/>
    </xf>
    <xf numFmtId="179" fontId="1" fillId="0" borderId="21" xfId="42" applyNumberFormat="1" applyFont="1" applyBorder="1" applyAlignment="1">
      <alignment/>
    </xf>
    <xf numFmtId="179" fontId="1" fillId="0" borderId="22" xfId="42" applyNumberFormat="1" applyFont="1" applyBorder="1" applyAlignment="1">
      <alignment/>
    </xf>
    <xf numFmtId="179" fontId="1" fillId="0" borderId="23" xfId="42" applyNumberFormat="1" applyFont="1" applyBorder="1" applyAlignment="1">
      <alignment/>
    </xf>
    <xf numFmtId="16" fontId="1" fillId="0" borderId="0" xfId="0" applyNumberFormat="1" applyFont="1" applyFill="1" applyAlignment="1">
      <alignment horizontal="center"/>
    </xf>
    <xf numFmtId="179" fontId="1" fillId="0" borderId="0" xfId="0" applyNumberFormat="1" applyFont="1" applyBorder="1" applyAlignment="1">
      <alignment/>
    </xf>
    <xf numFmtId="179" fontId="1" fillId="0" borderId="0" xfId="42" applyNumberFormat="1" applyFont="1" applyFill="1" applyBorder="1" applyAlignment="1">
      <alignment horizontal="right"/>
    </xf>
    <xf numFmtId="179" fontId="1" fillId="0" borderId="13" xfId="42" applyNumberFormat="1" applyFont="1" applyFill="1" applyBorder="1" applyAlignment="1">
      <alignment horizontal="right"/>
    </xf>
    <xf numFmtId="179" fontId="1" fillId="0" borderId="0" xfId="42" applyNumberFormat="1" applyFont="1" applyFill="1" applyAlignment="1">
      <alignment horizontal="right"/>
    </xf>
    <xf numFmtId="179" fontId="1" fillId="0" borderId="14" xfId="42" applyNumberFormat="1" applyFont="1" applyFill="1" applyBorder="1" applyAlignment="1">
      <alignment horizontal="right"/>
    </xf>
    <xf numFmtId="179" fontId="1" fillId="0" borderId="14" xfId="42" applyNumberFormat="1" applyFont="1" applyFill="1" applyBorder="1" applyAlignment="1">
      <alignment/>
    </xf>
    <xf numFmtId="179" fontId="1" fillId="0" borderId="11" xfId="42" applyNumberFormat="1" applyFont="1" applyFill="1" applyBorder="1" applyAlignment="1">
      <alignment/>
    </xf>
    <xf numFmtId="179" fontId="1" fillId="0" borderId="0" xfId="0" applyNumberFormat="1" applyFont="1" applyAlignment="1">
      <alignment/>
    </xf>
    <xf numFmtId="41" fontId="1" fillId="0" borderId="20" xfId="0" applyNumberFormat="1" applyFont="1" applyFill="1" applyBorder="1" applyAlignment="1">
      <alignment/>
    </xf>
    <xf numFmtId="179" fontId="1" fillId="0" borderId="20" xfId="42" applyNumberFormat="1" applyFont="1" applyFill="1" applyBorder="1" applyAlignment="1">
      <alignment/>
    </xf>
    <xf numFmtId="43" fontId="1" fillId="0" borderId="0" xfId="0" applyNumberFormat="1" applyFont="1" applyFill="1" applyAlignment="1">
      <alignment/>
    </xf>
    <xf numFmtId="179" fontId="1" fillId="0" borderId="0" xfId="0" applyNumberFormat="1" applyFont="1" applyFill="1" applyAlignment="1">
      <alignment/>
    </xf>
    <xf numFmtId="41" fontId="1" fillId="0" borderId="10" xfId="0" applyNumberFormat="1" applyFont="1" applyFill="1" applyBorder="1" applyAlignment="1">
      <alignment/>
    </xf>
    <xf numFmtId="41" fontId="1" fillId="0" borderId="0" xfId="0" applyNumberFormat="1" applyFont="1" applyFill="1" applyBorder="1" applyAlignment="1">
      <alignment/>
    </xf>
    <xf numFmtId="43" fontId="1" fillId="0" borderId="0" xfId="0" applyNumberFormat="1" applyFont="1" applyAlignment="1">
      <alignment/>
    </xf>
    <xf numFmtId="41" fontId="1" fillId="0" borderId="11" xfId="0" applyNumberFormat="1" applyFont="1" applyFill="1" applyBorder="1" applyAlignment="1">
      <alignment/>
    </xf>
    <xf numFmtId="43" fontId="1" fillId="0" borderId="11" xfId="0" applyNumberFormat="1" applyFont="1" applyFill="1" applyBorder="1" applyAlignment="1">
      <alignment/>
    </xf>
    <xf numFmtId="41" fontId="2" fillId="0" borderId="12" xfId="0" applyNumberFormat="1" applyFont="1" applyFill="1" applyBorder="1" applyAlignment="1">
      <alignment/>
    </xf>
    <xf numFmtId="41" fontId="2" fillId="0" borderId="0" xfId="0" applyNumberFormat="1" applyFont="1" applyFill="1" applyAlignment="1">
      <alignment/>
    </xf>
    <xf numFmtId="41" fontId="2" fillId="0" borderId="12" xfId="0" applyNumberFormat="1" applyFont="1" applyFill="1" applyBorder="1" applyAlignment="1">
      <alignment/>
    </xf>
    <xf numFmtId="179" fontId="1" fillId="0" borderId="0" xfId="42" applyNumberFormat="1" applyFont="1" applyFill="1" applyAlignment="1">
      <alignment horizontal="left"/>
    </xf>
    <xf numFmtId="179" fontId="1" fillId="0" borderId="13" xfId="42" applyNumberFormat="1" applyFont="1" applyFill="1" applyBorder="1" applyAlignment="1">
      <alignment horizontal="left"/>
    </xf>
    <xf numFmtId="179" fontId="1" fillId="0" borderId="20" xfId="42" applyNumberFormat="1" applyFont="1" applyBorder="1" applyAlignment="1">
      <alignment horizontal="left"/>
    </xf>
    <xf numFmtId="179" fontId="1" fillId="0" borderId="15" xfId="42" applyNumberFormat="1" applyFont="1" applyBorder="1" applyAlignment="1">
      <alignment horizontal="center"/>
    </xf>
    <xf numFmtId="192" fontId="1" fillId="0" borderId="15" xfId="0" applyNumberFormat="1" applyFont="1" applyFill="1" applyBorder="1" applyAlignment="1">
      <alignment horizontal="center"/>
    </xf>
    <xf numFmtId="179" fontId="1" fillId="0" borderId="0" xfId="42" applyNumberFormat="1" applyFont="1" applyBorder="1" applyAlignment="1">
      <alignment horizontal="center"/>
    </xf>
    <xf numFmtId="0" fontId="1" fillId="0" borderId="0" xfId="0" applyFont="1" applyFill="1" applyAlignment="1" quotePrefix="1">
      <alignment horizontal="left"/>
    </xf>
    <xf numFmtId="179" fontId="1" fillId="0" borderId="22" xfId="42" applyNumberFormat="1" applyFont="1" applyFill="1" applyBorder="1" applyAlignment="1">
      <alignment/>
    </xf>
    <xf numFmtId="179" fontId="1" fillId="0" borderId="21" xfId="42" applyNumberFormat="1" applyFont="1" applyFill="1" applyBorder="1" applyAlignment="1">
      <alignment/>
    </xf>
    <xf numFmtId="179" fontId="1" fillId="0" borderId="23" xfId="42" applyNumberFormat="1" applyFont="1" applyFill="1" applyBorder="1" applyAlignment="1">
      <alignment/>
    </xf>
    <xf numFmtId="0" fontId="1" fillId="0" borderId="0" xfId="0" applyFont="1" applyFill="1" applyBorder="1" applyAlignment="1">
      <alignment/>
    </xf>
    <xf numFmtId="0" fontId="1" fillId="0" borderId="0" xfId="0" applyFont="1" applyAlignment="1">
      <alignment/>
    </xf>
    <xf numFmtId="0" fontId="1" fillId="0" borderId="0" xfId="0" applyFont="1" applyAlignment="1">
      <alignment wrapText="1"/>
    </xf>
    <xf numFmtId="0" fontId="1" fillId="0" borderId="0" xfId="0" applyFont="1" applyBorder="1" applyAlignment="1">
      <alignment horizontal="left" wrapText="1"/>
    </xf>
    <xf numFmtId="0" fontId="1" fillId="0" borderId="0" xfId="0" applyFont="1" applyBorder="1" applyAlignment="1">
      <alignment horizontal="left"/>
    </xf>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horizontal="left" wrapText="1"/>
    </xf>
    <xf numFmtId="0" fontId="2" fillId="0" borderId="0" xfId="0" applyFont="1" applyAlignment="1">
      <alignment/>
    </xf>
    <xf numFmtId="179" fontId="1" fillId="0" borderId="0" xfId="42" applyNumberFormat="1" applyFont="1" applyAlignment="1">
      <alignment horizontal="center"/>
    </xf>
    <xf numFmtId="179" fontId="1" fillId="0" borderId="0" xfId="42" applyNumberFormat="1" applyFont="1" applyAlignment="1" quotePrefix="1">
      <alignment horizontal="center"/>
    </xf>
    <xf numFmtId="0" fontId="1" fillId="0" borderId="0" xfId="0" applyFont="1" applyAlignment="1">
      <alignment horizontal="left" vertical="top" wrapText="1"/>
    </xf>
    <xf numFmtId="0" fontId="1" fillId="0" borderId="0" xfId="0" applyFont="1" applyAlignment="1">
      <alignment horizontal="left" vertical="top"/>
    </xf>
    <xf numFmtId="0" fontId="51" fillId="0" borderId="0" xfId="0" applyFont="1" applyAlignment="1">
      <alignment/>
    </xf>
    <xf numFmtId="0" fontId="1" fillId="0" borderId="0" xfId="0" applyFont="1" applyAlignment="1">
      <alignment horizontal="justify" vertical="top"/>
    </xf>
    <xf numFmtId="16" fontId="1" fillId="0" borderId="0" xfId="0" applyNumberFormat="1" applyFont="1" applyAlignment="1">
      <alignment horizontal="center"/>
    </xf>
    <xf numFmtId="0" fontId="3" fillId="0" borderId="0" xfId="0" applyFont="1" applyAlignment="1">
      <alignment horizontal="justify" vertical="top" wrapText="1"/>
    </xf>
    <xf numFmtId="0" fontId="3" fillId="0" borderId="0" xfId="0" applyFont="1" applyAlignment="1">
      <alignment horizontal="justify" vertical="top"/>
    </xf>
    <xf numFmtId="0" fontId="1" fillId="0" borderId="0" xfId="0" applyFont="1" applyAlignment="1">
      <alignment horizontal="justify" vertical="top" wrapText="1"/>
    </xf>
    <xf numFmtId="0" fontId="3" fillId="0" borderId="0" xfId="0" applyFont="1" applyAlignment="1">
      <alignment horizontal="left" vertical="top"/>
    </xf>
    <xf numFmtId="0" fontId="1" fillId="0" borderId="0" xfId="0" applyFont="1" applyFill="1" applyAlignment="1">
      <alignment horizontal="left"/>
    </xf>
    <xf numFmtId="0" fontId="1" fillId="0" borderId="0" xfId="0" applyFont="1" applyAlignment="1">
      <alignment/>
    </xf>
    <xf numFmtId="0" fontId="2" fillId="0" borderId="0" xfId="0" applyFont="1" applyAlignment="1">
      <alignment horizontal="center"/>
    </xf>
    <xf numFmtId="0" fontId="3"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57</xdr:row>
      <xdr:rowOff>0</xdr:rowOff>
    </xdr:from>
    <xdr:to>
      <xdr:col>4</xdr:col>
      <xdr:colOff>38100</xdr:colOff>
      <xdr:row>57</xdr:row>
      <xdr:rowOff>0</xdr:rowOff>
    </xdr:to>
    <xdr:sp fLocksText="0">
      <xdr:nvSpPr>
        <xdr:cNvPr id="1" name="Text Box 1"/>
        <xdr:cNvSpPr txBox="1">
          <a:spLocks noChangeArrowheads="1"/>
        </xdr:cNvSpPr>
      </xdr:nvSpPr>
      <xdr:spPr>
        <a:xfrm>
          <a:off x="9525" y="8963025"/>
          <a:ext cx="50673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58</xdr:row>
      <xdr:rowOff>47625</xdr:rowOff>
    </xdr:from>
    <xdr:ext cx="76200" cy="209550"/>
    <xdr:sp fLocksText="0">
      <xdr:nvSpPr>
        <xdr:cNvPr id="2" name="Text Box 2"/>
        <xdr:cNvSpPr txBox="1">
          <a:spLocks noChangeArrowheads="1"/>
        </xdr:cNvSpPr>
      </xdr:nvSpPr>
      <xdr:spPr>
        <a:xfrm>
          <a:off x="3600450" y="91725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54</xdr:row>
      <xdr:rowOff>47625</xdr:rowOff>
    </xdr:from>
    <xdr:ext cx="95250" cy="28575"/>
    <xdr:sp fLocksText="0">
      <xdr:nvSpPr>
        <xdr:cNvPr id="1" name="Text Box 2"/>
        <xdr:cNvSpPr txBox="1">
          <a:spLocks noChangeArrowheads="1"/>
        </xdr:cNvSpPr>
      </xdr:nvSpPr>
      <xdr:spPr>
        <a:xfrm>
          <a:off x="2943225" y="8943975"/>
          <a:ext cx="9525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54</xdr:row>
      <xdr:rowOff>47625</xdr:rowOff>
    </xdr:from>
    <xdr:ext cx="76200" cy="200025"/>
    <xdr:sp fLocksText="0">
      <xdr:nvSpPr>
        <xdr:cNvPr id="1" name="Text Box 2"/>
        <xdr:cNvSpPr txBox="1">
          <a:spLocks noChangeArrowheads="1"/>
        </xdr:cNvSpPr>
      </xdr:nvSpPr>
      <xdr:spPr>
        <a:xfrm>
          <a:off x="3609975" y="8782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54</xdr:row>
      <xdr:rowOff>47625</xdr:rowOff>
    </xdr:from>
    <xdr:ext cx="76200" cy="200025"/>
    <xdr:sp fLocksText="0">
      <xdr:nvSpPr>
        <xdr:cNvPr id="2" name="Text Box 5"/>
        <xdr:cNvSpPr txBox="1">
          <a:spLocks noChangeArrowheads="1"/>
        </xdr:cNvSpPr>
      </xdr:nvSpPr>
      <xdr:spPr>
        <a:xfrm>
          <a:off x="3609975" y="8782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229</xdr:row>
      <xdr:rowOff>0</xdr:rowOff>
    </xdr:from>
    <xdr:to>
      <xdr:col>8</xdr:col>
      <xdr:colOff>333375</xdr:colOff>
      <xdr:row>229</xdr:row>
      <xdr:rowOff>0</xdr:rowOff>
    </xdr:to>
    <xdr:sp>
      <xdr:nvSpPr>
        <xdr:cNvPr id="1" name="Text 18"/>
        <xdr:cNvSpPr txBox="1">
          <a:spLocks noChangeArrowheads="1"/>
        </xdr:cNvSpPr>
      </xdr:nvSpPr>
      <xdr:spPr>
        <a:xfrm>
          <a:off x="314325" y="43033950"/>
          <a:ext cx="56197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Company was listed on the Second Board of MSEB on 25 February 2004 and the total gross proceeds of RM13.5 million received by the Company from the public issue has been fully utilized as at 31 July 2004 as follows:-</a:t>
          </a:r>
        </a:p>
      </xdr:txBody>
    </xdr:sp>
    <xdr:clientData/>
  </xdr:twoCellAnchor>
  <xdr:twoCellAnchor>
    <xdr:from>
      <xdr:col>1</xdr:col>
      <xdr:colOff>9525</xdr:colOff>
      <xdr:row>229</xdr:row>
      <xdr:rowOff>0</xdr:rowOff>
    </xdr:from>
    <xdr:to>
      <xdr:col>8</xdr:col>
      <xdr:colOff>333375</xdr:colOff>
      <xdr:row>229</xdr:row>
      <xdr:rowOff>0</xdr:rowOff>
    </xdr:to>
    <xdr:sp>
      <xdr:nvSpPr>
        <xdr:cNvPr id="2" name="Text 18"/>
        <xdr:cNvSpPr txBox="1">
          <a:spLocks noChangeArrowheads="1"/>
        </xdr:cNvSpPr>
      </xdr:nvSpPr>
      <xdr:spPr>
        <a:xfrm>
          <a:off x="314325" y="43033950"/>
          <a:ext cx="56197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utilization is in accordance with the condition as set by the Security Commission, except that actual listing expenses incurred which is lower than the provision by RM92,000 is being utilized as working capital for the Group.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60"/>
  <sheetViews>
    <sheetView tabSelected="1" zoomScale="130" zoomScaleNormal="130" zoomScaleSheetLayoutView="150" zoomScalePageLayoutView="0" workbookViewId="0" topLeftCell="A1">
      <selection activeCell="A34" sqref="A34"/>
    </sheetView>
  </sheetViews>
  <sheetFormatPr defaultColWidth="9.140625" defaultRowHeight="12.75"/>
  <cols>
    <col min="1" max="1" width="48.7109375" style="1" customWidth="1"/>
    <col min="2" max="2" width="12.57421875" style="1" customWidth="1"/>
    <col min="3" max="3" width="1.7109375" style="1" customWidth="1"/>
    <col min="4" max="4" width="12.57421875" style="2" bestFit="1" customWidth="1"/>
    <col min="5" max="5" width="2.00390625" style="1" customWidth="1"/>
    <col min="6" max="6" width="12.57421875" style="2" bestFit="1" customWidth="1"/>
    <col min="7" max="7" width="2.00390625" style="1" customWidth="1"/>
    <col min="8" max="8" width="11.28125" style="2" bestFit="1" customWidth="1"/>
    <col min="9" max="16384" width="9.140625" style="1" customWidth="1"/>
  </cols>
  <sheetData>
    <row r="1" ht="15.75">
      <c r="A1" s="42" t="s">
        <v>159</v>
      </c>
    </row>
    <row r="3" ht="12.75">
      <c r="A3" s="3" t="s">
        <v>210</v>
      </c>
    </row>
    <row r="4" ht="12.75">
      <c r="A4" s="3" t="s">
        <v>277</v>
      </c>
    </row>
    <row r="5" ht="12.75">
      <c r="A5" s="3" t="s">
        <v>43</v>
      </c>
    </row>
    <row r="6" spans="4:6" ht="12.75">
      <c r="D6" s="2" t="s">
        <v>78</v>
      </c>
      <c r="F6" s="2" t="s">
        <v>78</v>
      </c>
    </row>
    <row r="7" spans="2:6" ht="12.75">
      <c r="B7" s="12" t="s">
        <v>44</v>
      </c>
      <c r="D7" s="2" t="s">
        <v>81</v>
      </c>
      <c r="F7" s="2" t="s">
        <v>81</v>
      </c>
    </row>
    <row r="8" spans="2:6" ht="12.75">
      <c r="B8" s="12" t="s">
        <v>45</v>
      </c>
      <c r="D8" s="2" t="s">
        <v>46</v>
      </c>
      <c r="F8" s="2" t="s">
        <v>46</v>
      </c>
    </row>
    <row r="9" spans="2:6" ht="12.75">
      <c r="B9" s="12" t="s">
        <v>0</v>
      </c>
      <c r="D9" s="2" t="s">
        <v>47</v>
      </c>
      <c r="F9" s="2" t="s">
        <v>47</v>
      </c>
    </row>
    <row r="10" spans="2:6" ht="12.75">
      <c r="B10" s="116" t="s">
        <v>280</v>
      </c>
      <c r="D10" s="15" t="s">
        <v>215</v>
      </c>
      <c r="F10" s="15" t="s">
        <v>276</v>
      </c>
    </row>
    <row r="11" spans="2:6" ht="12.75">
      <c r="B11" s="12" t="s">
        <v>1</v>
      </c>
      <c r="D11" s="2" t="s">
        <v>1</v>
      </c>
      <c r="F11" s="2" t="s">
        <v>1</v>
      </c>
    </row>
    <row r="12" spans="4:6" ht="12.75">
      <c r="D12" s="1"/>
      <c r="F12" s="1"/>
    </row>
    <row r="13" spans="1:6" ht="12.75">
      <c r="A13" s="3" t="s">
        <v>114</v>
      </c>
      <c r="D13" s="1"/>
      <c r="F13" s="1"/>
    </row>
    <row r="14" spans="1:6" ht="12.75">
      <c r="A14" s="16" t="s">
        <v>115</v>
      </c>
      <c r="D14" s="1"/>
      <c r="F14" s="1"/>
    </row>
    <row r="15" spans="1:8" s="4" customFormat="1" ht="12.75">
      <c r="A15" s="4" t="s">
        <v>39</v>
      </c>
      <c r="B15" s="4">
        <v>23548</v>
      </c>
      <c r="D15" s="4">
        <v>25046</v>
      </c>
      <c r="F15" s="4">
        <v>25724</v>
      </c>
      <c r="H15" s="5"/>
    </row>
    <row r="16" spans="1:8" s="4" customFormat="1" ht="12.75">
      <c r="A16" s="4" t="s">
        <v>151</v>
      </c>
      <c r="B16" s="4">
        <v>126</v>
      </c>
      <c r="D16" s="4">
        <v>130</v>
      </c>
      <c r="F16" s="4">
        <v>133</v>
      </c>
      <c r="H16" s="5"/>
    </row>
    <row r="17" spans="1:8" s="4" customFormat="1" ht="12.75">
      <c r="A17" s="4" t="s">
        <v>87</v>
      </c>
      <c r="B17" s="4">
        <v>2041</v>
      </c>
      <c r="D17" s="4">
        <v>2033</v>
      </c>
      <c r="F17" s="4">
        <v>2837</v>
      </c>
      <c r="H17" s="5"/>
    </row>
    <row r="18" spans="1:8" s="4" customFormat="1" ht="12.75" hidden="1">
      <c r="A18" s="4" t="s">
        <v>109</v>
      </c>
      <c r="B18" s="4">
        <v>0</v>
      </c>
      <c r="D18" s="4">
        <v>0</v>
      </c>
      <c r="F18" s="4">
        <v>0</v>
      </c>
      <c r="H18" s="5"/>
    </row>
    <row r="19" spans="1:8" s="4" customFormat="1" ht="12.75">
      <c r="A19" s="16"/>
      <c r="B19" s="52">
        <f>SUM(B15:B18)</f>
        <v>25715</v>
      </c>
      <c r="D19" s="52">
        <f>SUM(D15:D18)</f>
        <v>27209</v>
      </c>
      <c r="F19" s="52">
        <f>SUM(F15:F18)</f>
        <v>28694</v>
      </c>
      <c r="H19" s="5"/>
    </row>
    <row r="20" spans="1:8" s="4" customFormat="1" ht="12.75">
      <c r="A20" s="16" t="s">
        <v>41</v>
      </c>
      <c r="H20" s="5"/>
    </row>
    <row r="21" spans="1:8" s="4" customFormat="1" ht="12.75">
      <c r="A21" s="6" t="s">
        <v>40</v>
      </c>
      <c r="B21" s="6">
        <v>44413</v>
      </c>
      <c r="C21" s="6"/>
      <c r="D21" s="6">
        <v>44838</v>
      </c>
      <c r="E21" s="6"/>
      <c r="F21" s="6">
        <v>44103</v>
      </c>
      <c r="G21" s="6"/>
      <c r="H21" s="5"/>
    </row>
    <row r="22" spans="1:8" s="4" customFormat="1" ht="12.75">
      <c r="A22" s="6" t="s">
        <v>5</v>
      </c>
      <c r="B22" s="6">
        <v>14162</v>
      </c>
      <c r="C22" s="6"/>
      <c r="D22" s="6">
        <v>13581</v>
      </c>
      <c r="E22" s="6"/>
      <c r="F22" s="6">
        <v>20075</v>
      </c>
      <c r="G22" s="6"/>
      <c r="H22" s="5"/>
    </row>
    <row r="23" spans="1:8" s="4" customFormat="1" ht="12.75">
      <c r="A23" s="4" t="s">
        <v>106</v>
      </c>
      <c r="B23" s="6">
        <v>3728</v>
      </c>
      <c r="C23" s="6"/>
      <c r="D23" s="6">
        <v>5469</v>
      </c>
      <c r="E23" s="6"/>
      <c r="F23" s="6">
        <v>4632</v>
      </c>
      <c r="G23" s="6"/>
      <c r="H23" s="5"/>
    </row>
    <row r="24" spans="1:8" s="4" customFormat="1" ht="12.75">
      <c r="A24" s="6" t="s">
        <v>80</v>
      </c>
      <c r="B24" s="6">
        <v>351</v>
      </c>
      <c r="C24" s="6"/>
      <c r="D24" s="6">
        <v>1176</v>
      </c>
      <c r="E24" s="6"/>
      <c r="F24" s="6">
        <v>681</v>
      </c>
      <c r="G24" s="6"/>
      <c r="H24" s="5"/>
    </row>
    <row r="25" spans="1:8" s="4" customFormat="1" ht="12.75">
      <c r="A25" s="6" t="s">
        <v>6</v>
      </c>
      <c r="B25" s="6">
        <v>4685</v>
      </c>
      <c r="C25" s="6"/>
      <c r="D25" s="6">
        <v>1853</v>
      </c>
      <c r="E25" s="6"/>
      <c r="F25" s="6">
        <v>1694</v>
      </c>
      <c r="G25" s="6"/>
      <c r="H25" s="5"/>
    </row>
    <row r="26" spans="1:8" s="4" customFormat="1" ht="12.75">
      <c r="A26" s="6"/>
      <c r="B26" s="53">
        <f>SUM(B21:B25)</f>
        <v>67339</v>
      </c>
      <c r="C26" s="6"/>
      <c r="D26" s="53">
        <f>SUM(D21:D25)</f>
        <v>66917</v>
      </c>
      <c r="E26" s="6"/>
      <c r="F26" s="53">
        <f>SUM(F21:F25)</f>
        <v>71185</v>
      </c>
      <c r="G26" s="6"/>
      <c r="H26" s="5"/>
    </row>
    <row r="27" spans="1:8" s="16" customFormat="1" ht="13.5" thickBot="1">
      <c r="A27" s="63" t="s">
        <v>116</v>
      </c>
      <c r="B27" s="54">
        <f>B19+B26</f>
        <v>93054</v>
      </c>
      <c r="C27" s="6"/>
      <c r="D27" s="54">
        <f>D19+D26</f>
        <v>94126</v>
      </c>
      <c r="E27" s="17"/>
      <c r="F27" s="54">
        <f>F19+F26</f>
        <v>99879</v>
      </c>
      <c r="G27" s="17"/>
      <c r="H27" s="37"/>
    </row>
    <row r="28" spans="1:8" s="4" customFormat="1" ht="12.75">
      <c r="A28" s="6"/>
      <c r="B28" s="6"/>
      <c r="C28" s="6"/>
      <c r="D28" s="6"/>
      <c r="E28" s="6"/>
      <c r="F28" s="6"/>
      <c r="G28" s="6"/>
      <c r="H28" s="5"/>
    </row>
    <row r="29" spans="1:8" s="4" customFormat="1" ht="12.75">
      <c r="A29" s="58" t="s">
        <v>117</v>
      </c>
      <c r="H29" s="5"/>
    </row>
    <row r="30" spans="1:8" s="4" customFormat="1" ht="12.75">
      <c r="A30" s="59" t="s">
        <v>204</v>
      </c>
      <c r="H30" s="5"/>
    </row>
    <row r="31" spans="1:6" ht="12.75">
      <c r="A31" s="60" t="s">
        <v>36</v>
      </c>
      <c r="B31" s="4">
        <f>Equity!B30</f>
        <v>62500</v>
      </c>
      <c r="D31" s="4">
        <v>62500</v>
      </c>
      <c r="F31" s="4">
        <f>Equity!B41</f>
        <v>62500</v>
      </c>
    </row>
    <row r="32" spans="1:6" ht="12.75">
      <c r="A32" s="60" t="s">
        <v>35</v>
      </c>
      <c r="B32" s="4">
        <f>Equity!C30</f>
        <v>21</v>
      </c>
      <c r="D32" s="4">
        <v>21</v>
      </c>
      <c r="F32" s="4">
        <f>Equity!C41</f>
        <v>21</v>
      </c>
    </row>
    <row r="33" spans="1:6" ht="12.75">
      <c r="A33" s="60" t="s">
        <v>135</v>
      </c>
      <c r="B33" s="4">
        <f>Equity!D30</f>
        <v>-112</v>
      </c>
      <c r="D33" s="4">
        <v>-110</v>
      </c>
      <c r="F33" s="4">
        <f>Equity!D41</f>
        <v>-105</v>
      </c>
    </row>
    <row r="34" spans="1:6" ht="12.75">
      <c r="A34" s="60" t="s">
        <v>131</v>
      </c>
      <c r="B34" s="4">
        <f>Equity!E30</f>
        <v>-109</v>
      </c>
      <c r="D34" s="4">
        <v>-96</v>
      </c>
      <c r="F34" s="4">
        <f>Equity!E41</f>
        <v>0</v>
      </c>
    </row>
    <row r="35" spans="1:6" ht="12.75">
      <c r="A35" s="60" t="s">
        <v>199</v>
      </c>
      <c r="B35" s="4">
        <f>Equity!F30</f>
        <v>0</v>
      </c>
      <c r="D35" s="4">
        <v>0</v>
      </c>
      <c r="F35" s="4">
        <f>Equity!F41</f>
        <v>0</v>
      </c>
    </row>
    <row r="36" spans="1:6" ht="12.75">
      <c r="A36" s="60" t="s">
        <v>105</v>
      </c>
      <c r="B36" s="55">
        <f>Equity!G30</f>
        <v>-9832</v>
      </c>
      <c r="D36" s="55">
        <v>-10967</v>
      </c>
      <c r="F36" s="55">
        <f>Equity!G41</f>
        <v>657</v>
      </c>
    </row>
    <row r="37" spans="1:6" ht="12.75">
      <c r="A37" s="61"/>
      <c r="B37" s="53">
        <f>SUM(B31:B36)</f>
        <v>52468</v>
      </c>
      <c r="D37" s="53">
        <f>SUM(D31:D36)</f>
        <v>51348</v>
      </c>
      <c r="F37" s="53">
        <f>SUM(F31:F36)</f>
        <v>63073</v>
      </c>
    </row>
    <row r="38" spans="1:6" ht="12.75">
      <c r="A38" s="60" t="s">
        <v>203</v>
      </c>
      <c r="B38" s="55">
        <f>Equity!I30</f>
        <v>-3444</v>
      </c>
      <c r="D38" s="55">
        <v>-3250</v>
      </c>
      <c r="F38" s="55">
        <f>Equity!I41</f>
        <v>-1429</v>
      </c>
    </row>
    <row r="39" spans="1:6" ht="12.75">
      <c r="A39" s="61" t="s">
        <v>92</v>
      </c>
      <c r="B39" s="52">
        <f>SUM(B37:B38)</f>
        <v>49024</v>
      </c>
      <c r="D39" s="52">
        <f>SUM(D37:D38)</f>
        <v>48098</v>
      </c>
      <c r="F39" s="52">
        <f>SUM(F37:F38)</f>
        <v>61644</v>
      </c>
    </row>
    <row r="40" spans="1:6" ht="12.75">
      <c r="A40" s="61"/>
      <c r="B40" s="6"/>
      <c r="D40" s="6"/>
      <c r="F40" s="6"/>
    </row>
    <row r="41" spans="1:6" ht="12.75">
      <c r="A41" s="61" t="s">
        <v>118</v>
      </c>
      <c r="B41" s="6"/>
      <c r="D41" s="6"/>
      <c r="F41" s="6"/>
    </row>
    <row r="42" spans="1:6" ht="12.75">
      <c r="A42" s="6" t="s">
        <v>93</v>
      </c>
      <c r="B42" s="6">
        <v>0</v>
      </c>
      <c r="D42" s="6">
        <v>2171</v>
      </c>
      <c r="F42" s="6">
        <v>2610</v>
      </c>
    </row>
    <row r="43" spans="1:6" ht="12.75">
      <c r="A43" s="60" t="s">
        <v>37</v>
      </c>
      <c r="B43" s="6">
        <f>3686+146</f>
        <v>3832</v>
      </c>
      <c r="D43" s="6">
        <v>3616</v>
      </c>
      <c r="F43" s="6">
        <v>3688</v>
      </c>
    </row>
    <row r="44" spans="1:8" ht="12.75">
      <c r="A44" s="60" t="s">
        <v>205</v>
      </c>
      <c r="B44" s="6">
        <v>0</v>
      </c>
      <c r="D44" s="6">
        <v>250</v>
      </c>
      <c r="F44" s="6">
        <v>546</v>
      </c>
      <c r="H44" s="7"/>
    </row>
    <row r="45" spans="1:6" ht="12.75">
      <c r="A45" s="61"/>
      <c r="B45" s="52">
        <f>SUM(B42:B44)</f>
        <v>3832</v>
      </c>
      <c r="D45" s="52">
        <f>SUM(D42:D44)</f>
        <v>6037</v>
      </c>
      <c r="F45" s="52">
        <f>SUM(F42:F44)</f>
        <v>6844</v>
      </c>
    </row>
    <row r="46" spans="1:8" s="4" customFormat="1" ht="12.75">
      <c r="A46" s="62" t="s">
        <v>42</v>
      </c>
      <c r="B46" s="6"/>
      <c r="C46" s="6"/>
      <c r="D46" s="6"/>
      <c r="E46" s="6"/>
      <c r="F46" s="6"/>
      <c r="G46" s="6"/>
      <c r="H46" s="5"/>
    </row>
    <row r="47" spans="1:8" s="4" customFormat="1" ht="12.75">
      <c r="A47" s="6" t="s">
        <v>7</v>
      </c>
      <c r="B47" s="6">
        <v>21486</v>
      </c>
      <c r="C47" s="6"/>
      <c r="D47" s="6">
        <v>21324</v>
      </c>
      <c r="E47" s="6"/>
      <c r="F47" s="6">
        <v>10349</v>
      </c>
      <c r="G47" s="6"/>
      <c r="H47" s="5"/>
    </row>
    <row r="48" spans="1:8" s="4" customFormat="1" ht="12.75">
      <c r="A48" s="6" t="s">
        <v>93</v>
      </c>
      <c r="B48" s="6">
        <v>3187</v>
      </c>
      <c r="C48" s="6"/>
      <c r="D48" s="6">
        <v>4040</v>
      </c>
      <c r="E48" s="6"/>
      <c r="F48" s="6">
        <v>3437</v>
      </c>
      <c r="G48" s="6"/>
      <c r="H48" s="5"/>
    </row>
    <row r="49" spans="1:8" s="4" customFormat="1" ht="12.75" hidden="1">
      <c r="A49" s="6" t="s">
        <v>89</v>
      </c>
      <c r="B49" s="6">
        <v>0</v>
      </c>
      <c r="C49" s="6"/>
      <c r="D49" s="6">
        <v>0</v>
      </c>
      <c r="E49" s="6"/>
      <c r="F49" s="6">
        <v>0</v>
      </c>
      <c r="G49" s="6"/>
      <c r="H49" s="5"/>
    </row>
    <row r="50" spans="1:8" s="4" customFormat="1" ht="12.75">
      <c r="A50" s="6" t="s">
        <v>205</v>
      </c>
      <c r="B50" s="19">
        <v>14906</v>
      </c>
      <c r="C50" s="6"/>
      <c r="D50" s="19">
        <v>14627</v>
      </c>
      <c r="E50" s="6"/>
      <c r="F50" s="19">
        <v>17576</v>
      </c>
      <c r="G50" s="6"/>
      <c r="H50" s="5"/>
    </row>
    <row r="51" spans="1:8" s="4" customFormat="1" ht="12.75">
      <c r="A51" s="6" t="s">
        <v>123</v>
      </c>
      <c r="B51" s="19">
        <f>95+524</f>
        <v>619</v>
      </c>
      <c r="C51" s="6"/>
      <c r="D51" s="19">
        <v>0</v>
      </c>
      <c r="E51" s="6"/>
      <c r="F51" s="19">
        <v>29</v>
      </c>
      <c r="G51" s="6"/>
      <c r="H51" s="5"/>
    </row>
    <row r="52" spans="1:8" s="4" customFormat="1" ht="12.75">
      <c r="A52" s="6"/>
      <c r="B52" s="52">
        <f>SUM(B47:B51)</f>
        <v>40198</v>
      </c>
      <c r="C52" s="6"/>
      <c r="D52" s="52">
        <f>SUM(D47:D51)</f>
        <v>39991</v>
      </c>
      <c r="E52" s="6"/>
      <c r="F52" s="52">
        <f>SUM(F47:F51)</f>
        <v>31391</v>
      </c>
      <c r="G52" s="6"/>
      <c r="H52" s="5"/>
    </row>
    <row r="53" spans="1:8" s="4" customFormat="1" ht="12.75">
      <c r="A53" s="17" t="s">
        <v>122</v>
      </c>
      <c r="B53" s="52">
        <f>B45+B52</f>
        <v>44030</v>
      </c>
      <c r="C53" s="6"/>
      <c r="D53" s="52">
        <f>D45+D52</f>
        <v>46028</v>
      </c>
      <c r="E53" s="6"/>
      <c r="F53" s="52">
        <f>F45+F52</f>
        <v>38235</v>
      </c>
      <c r="G53" s="6"/>
      <c r="H53" s="5"/>
    </row>
    <row r="54" spans="1:8" s="4" customFormat="1" ht="13.5" thickBot="1">
      <c r="A54" s="63" t="s">
        <v>119</v>
      </c>
      <c r="B54" s="56">
        <f>B53+B39</f>
        <v>93054</v>
      </c>
      <c r="C54" s="6"/>
      <c r="D54" s="56">
        <f>D53+D39</f>
        <v>94126</v>
      </c>
      <c r="E54" s="6"/>
      <c r="F54" s="56">
        <f>F53+F39</f>
        <v>99879</v>
      </c>
      <c r="G54" s="6"/>
      <c r="H54" s="5"/>
    </row>
    <row r="55" spans="1:6" ht="12.75">
      <c r="A55" s="3"/>
      <c r="B55" s="6"/>
      <c r="D55" s="6"/>
      <c r="F55" s="6"/>
    </row>
    <row r="56" spans="1:6" ht="12.75">
      <c r="A56" s="3"/>
      <c r="B56" s="6"/>
      <c r="D56" s="6"/>
      <c r="F56" s="6"/>
    </row>
    <row r="57" spans="1:9" ht="12.75">
      <c r="A57" s="6" t="s">
        <v>38</v>
      </c>
      <c r="B57" s="117"/>
      <c r="C57" s="32"/>
      <c r="D57" s="6"/>
      <c r="F57" s="6"/>
      <c r="H57" s="8"/>
      <c r="I57" s="9"/>
    </row>
    <row r="58" spans="1:4" ht="12.75" customHeight="1">
      <c r="A58" s="150" t="s">
        <v>192</v>
      </c>
      <c r="B58" s="150"/>
      <c r="C58" s="150"/>
      <c r="D58" s="150"/>
    </row>
    <row r="59" spans="1:4" ht="12.75">
      <c r="A59" s="151" t="s">
        <v>219</v>
      </c>
      <c r="B59" s="151"/>
      <c r="C59" s="151"/>
      <c r="D59" s="151"/>
    </row>
    <row r="60" spans="1:4" ht="12.75">
      <c r="A60" s="152"/>
      <c r="B60" s="152"/>
      <c r="C60" s="152"/>
      <c r="D60" s="152"/>
    </row>
  </sheetData>
  <sheetProtection/>
  <mergeCells count="3">
    <mergeCell ref="A58:D58"/>
    <mergeCell ref="A59:D59"/>
    <mergeCell ref="A60:D60"/>
  </mergeCells>
  <printOptions/>
  <pageMargins left="0.75" right="0.5" top="0.36" bottom="0.5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C59"/>
  <sheetViews>
    <sheetView zoomScale="130" zoomScaleNormal="130" zoomScaleSheetLayoutView="100" zoomScalePageLayoutView="0" workbookViewId="0" topLeftCell="A1">
      <selection activeCell="H45" sqref="H45:H46"/>
    </sheetView>
  </sheetViews>
  <sheetFormatPr defaultColWidth="9.140625" defaultRowHeight="12.75"/>
  <cols>
    <col min="1" max="1" width="38.8515625" style="1" customWidth="1"/>
    <col min="2" max="2" width="12.421875" style="1" customWidth="1"/>
    <col min="3" max="3" width="1.7109375" style="1" customWidth="1"/>
    <col min="4" max="4" width="12.57421875" style="2" customWidth="1"/>
    <col min="5" max="5" width="2.00390625" style="1" customWidth="1"/>
    <col min="6" max="6" width="11.7109375" style="2" customWidth="1"/>
    <col min="7" max="7" width="2.00390625" style="1" customWidth="1"/>
    <col min="8" max="8" width="12.57421875" style="2" bestFit="1" customWidth="1"/>
    <col min="9" max="16384" width="9.140625" style="1" customWidth="1"/>
  </cols>
  <sheetData>
    <row r="1" ht="15.75">
      <c r="A1" s="42" t="s">
        <v>159</v>
      </c>
    </row>
    <row r="3" spans="1:8" ht="12.75">
      <c r="A3" s="155" t="s">
        <v>180</v>
      </c>
      <c r="B3" s="155"/>
      <c r="C3" s="155"/>
      <c r="D3" s="155"/>
      <c r="E3" s="155"/>
      <c r="F3" s="155"/>
      <c r="G3" s="155"/>
      <c r="H3" s="155"/>
    </row>
    <row r="4" ht="12.75">
      <c r="A4" s="3" t="s">
        <v>278</v>
      </c>
    </row>
    <row r="5" spans="1:2" ht="12.75">
      <c r="A5" s="3" t="s">
        <v>43</v>
      </c>
      <c r="B5" s="2"/>
    </row>
    <row r="6" spans="1:2" ht="12.75">
      <c r="A6" s="3"/>
      <c r="B6" s="2"/>
    </row>
    <row r="7" spans="1:8" ht="12.75">
      <c r="A7" s="3"/>
      <c r="B7" s="153" t="s">
        <v>52</v>
      </c>
      <c r="C7" s="153"/>
      <c r="D7" s="153"/>
      <c r="F7" s="153" t="s">
        <v>91</v>
      </c>
      <c r="G7" s="153"/>
      <c r="H7" s="153"/>
    </row>
    <row r="8" spans="3:8" ht="12.75">
      <c r="C8" s="2"/>
      <c r="D8" s="2" t="s">
        <v>49</v>
      </c>
      <c r="E8" s="2"/>
      <c r="G8" s="2"/>
      <c r="H8" s="2" t="s">
        <v>49</v>
      </c>
    </row>
    <row r="9" spans="2:8" ht="12.75">
      <c r="B9" s="2" t="s">
        <v>48</v>
      </c>
      <c r="C9" s="2"/>
      <c r="D9" s="2" t="s">
        <v>50</v>
      </c>
      <c r="E9" s="2"/>
      <c r="F9" s="2" t="s">
        <v>48</v>
      </c>
      <c r="G9" s="2"/>
      <c r="H9" s="2" t="s">
        <v>50</v>
      </c>
    </row>
    <row r="10" spans="2:8" ht="12.75">
      <c r="B10" s="2" t="s">
        <v>0</v>
      </c>
      <c r="C10" s="2"/>
      <c r="D10" s="2" t="s">
        <v>0</v>
      </c>
      <c r="E10" s="2"/>
      <c r="F10" s="2" t="s">
        <v>2</v>
      </c>
      <c r="G10" s="2"/>
      <c r="H10" s="2" t="s">
        <v>0</v>
      </c>
    </row>
    <row r="11" spans="2:8" ht="12.75">
      <c r="B11" s="15" t="str">
        <f>'BS'!B10</f>
        <v>31.7.13</v>
      </c>
      <c r="C11" s="2"/>
      <c r="D11" s="2" t="s">
        <v>215</v>
      </c>
      <c r="E11" s="2"/>
      <c r="F11" s="15" t="str">
        <f>'BS'!B10</f>
        <v>31.7.13</v>
      </c>
      <c r="G11" s="2"/>
      <c r="H11" s="2" t="str">
        <f>D11</f>
        <v>31.7.12</v>
      </c>
    </row>
    <row r="12" spans="2:8" ht="12.75">
      <c r="B12" s="2" t="s">
        <v>1</v>
      </c>
      <c r="D12" s="2" t="s">
        <v>1</v>
      </c>
      <c r="F12" s="2" t="s">
        <v>1</v>
      </c>
      <c r="H12" s="2" t="s">
        <v>1</v>
      </c>
    </row>
    <row r="13" spans="4:8" ht="12.75">
      <c r="D13" s="1"/>
      <c r="H13" s="1"/>
    </row>
    <row r="14" spans="1:10" s="4" customFormat="1" ht="12.75">
      <c r="A14" s="4" t="s">
        <v>3</v>
      </c>
      <c r="B14" s="10">
        <f>F14-30082</f>
        <v>15153</v>
      </c>
      <c r="D14" s="10">
        <f>H14-29671</f>
        <v>9737</v>
      </c>
      <c r="F14" s="10">
        <v>45235</v>
      </c>
      <c r="H14" s="10">
        <v>39408</v>
      </c>
      <c r="J14" s="10"/>
    </row>
    <row r="15" spans="2:10" s="4" customFormat="1" ht="12.75">
      <c r="B15" s="10"/>
      <c r="D15" s="10"/>
      <c r="F15" s="10"/>
      <c r="H15" s="10"/>
      <c r="J15" s="10"/>
    </row>
    <row r="16" spans="1:10" s="4" customFormat="1" ht="12.75">
      <c r="A16" s="4" t="s">
        <v>34</v>
      </c>
      <c r="B16" s="10">
        <f>F16+29376</f>
        <v>-14850</v>
      </c>
      <c r="D16" s="10">
        <f>H16+31945</f>
        <v>-14610</v>
      </c>
      <c r="F16" s="10">
        <v>-44226</v>
      </c>
      <c r="H16" s="10">
        <v>-46555</v>
      </c>
      <c r="J16" s="10"/>
    </row>
    <row r="17" spans="2:10" s="4" customFormat="1" ht="12.75">
      <c r="B17" s="10"/>
      <c r="D17" s="10"/>
      <c r="F17" s="10"/>
      <c r="H17" s="10"/>
      <c r="J17" s="10"/>
    </row>
    <row r="18" spans="1:10" s="4" customFormat="1" ht="12.75">
      <c r="A18" s="4" t="s">
        <v>64</v>
      </c>
      <c r="B18" s="10">
        <v>0</v>
      </c>
      <c r="D18" s="10">
        <f>H18</f>
        <v>-6375</v>
      </c>
      <c r="F18" s="10">
        <v>0</v>
      </c>
      <c r="H18" s="10">
        <f>-6375</f>
        <v>-6375</v>
      </c>
      <c r="J18" s="10"/>
    </row>
    <row r="19" spans="2:10" s="4" customFormat="1" ht="12.75">
      <c r="B19" s="10"/>
      <c r="D19" s="10"/>
      <c r="F19" s="10"/>
      <c r="H19" s="10"/>
      <c r="J19" s="10"/>
    </row>
    <row r="20" spans="1:10" s="4" customFormat="1" ht="12.75">
      <c r="A20" s="4" t="s">
        <v>33</v>
      </c>
      <c r="B20" s="55">
        <f>F20-947</f>
        <v>306</v>
      </c>
      <c r="D20" s="55">
        <f>H20-998</f>
        <v>169</v>
      </c>
      <c r="F20" s="55">
        <v>1253</v>
      </c>
      <c r="H20" s="55">
        <v>1167</v>
      </c>
      <c r="J20" s="10"/>
    </row>
    <row r="21" spans="2:10" s="4" customFormat="1" ht="12.75">
      <c r="B21" s="30"/>
      <c r="D21" s="30"/>
      <c r="F21" s="30"/>
      <c r="H21" s="30"/>
      <c r="J21" s="30"/>
    </row>
    <row r="22" spans="1:10" s="4" customFormat="1" ht="12.75">
      <c r="A22" s="4" t="s">
        <v>275</v>
      </c>
      <c r="B22" s="18">
        <f>+SUM(B14:B20)</f>
        <v>609</v>
      </c>
      <c r="D22" s="18">
        <f>+SUM(D14:D20)</f>
        <v>-11079</v>
      </c>
      <c r="F22" s="18">
        <f>SUM(F14:F20)</f>
        <v>2262</v>
      </c>
      <c r="H22" s="18">
        <f>+SUM(H14:H20)</f>
        <v>-12355</v>
      </c>
      <c r="J22" s="18"/>
    </row>
    <row r="23" spans="2:10" s="4" customFormat="1" ht="12.75">
      <c r="B23" s="10"/>
      <c r="D23" s="10"/>
      <c r="F23" s="10"/>
      <c r="H23" s="10"/>
      <c r="J23" s="10"/>
    </row>
    <row r="24" spans="1:10" s="4" customFormat="1" ht="12.75">
      <c r="A24" s="4" t="s">
        <v>32</v>
      </c>
      <c r="B24" s="55">
        <f>F24+589</f>
        <v>-14</v>
      </c>
      <c r="D24" s="55">
        <f>H24+673</f>
        <v>-490</v>
      </c>
      <c r="F24" s="55">
        <v>-603</v>
      </c>
      <c r="H24" s="55">
        <v>-1163</v>
      </c>
      <c r="J24" s="18"/>
    </row>
    <row r="25" spans="2:10" s="4" customFormat="1" ht="12.75">
      <c r="B25" s="30"/>
      <c r="D25" s="30"/>
      <c r="F25" s="30"/>
      <c r="H25" s="30"/>
      <c r="J25" s="30"/>
    </row>
    <row r="26" spans="1:10" s="4" customFormat="1" ht="12.75">
      <c r="A26" s="4" t="s">
        <v>213</v>
      </c>
      <c r="B26" s="30">
        <f>SUM(B22:B25)</f>
        <v>595</v>
      </c>
      <c r="D26" s="30">
        <f>SUM(D22:D25)</f>
        <v>-11569</v>
      </c>
      <c r="F26" s="30">
        <f>SUM(F22:F25)</f>
        <v>1659</v>
      </c>
      <c r="H26" s="30">
        <f>SUM(H22:H25)</f>
        <v>-13518</v>
      </c>
      <c r="J26" s="30"/>
    </row>
    <row r="27" spans="2:10" s="4" customFormat="1" ht="12.75">
      <c r="B27" s="10"/>
      <c r="D27" s="10"/>
      <c r="F27" s="10"/>
      <c r="H27" s="10"/>
      <c r="J27" s="18"/>
    </row>
    <row r="28" spans="1:10" s="4" customFormat="1" ht="12.75">
      <c r="A28" s="4" t="s">
        <v>4</v>
      </c>
      <c r="B28" s="10">
        <f>F28+42</f>
        <v>-670</v>
      </c>
      <c r="D28" s="10">
        <f>H28+635</f>
        <v>735</v>
      </c>
      <c r="F28" s="10">
        <f>-42-670</f>
        <v>-712</v>
      </c>
      <c r="H28" s="10">
        <v>100</v>
      </c>
      <c r="J28" s="18"/>
    </row>
    <row r="29" spans="2:10" s="4" customFormat="1" ht="12.75">
      <c r="B29" s="108"/>
      <c r="D29" s="108"/>
      <c r="F29" s="108"/>
      <c r="H29" s="108"/>
      <c r="J29" s="30"/>
    </row>
    <row r="30" spans="1:10" s="4" customFormat="1" ht="12.75">
      <c r="A30" s="1" t="s">
        <v>124</v>
      </c>
      <c r="B30" s="55">
        <f>SUM(B26:B29)</f>
        <v>-75</v>
      </c>
      <c r="C30" s="6"/>
      <c r="D30" s="55">
        <f>SUM(D26:D29)</f>
        <v>-10834</v>
      </c>
      <c r="E30" s="6"/>
      <c r="F30" s="55">
        <f>SUM(F26:F29)</f>
        <v>947</v>
      </c>
      <c r="G30" s="6"/>
      <c r="H30" s="55">
        <f>SUM(H26:H29)</f>
        <v>-13418</v>
      </c>
      <c r="J30" s="19"/>
    </row>
    <row r="31" spans="1:10" s="4" customFormat="1" ht="12.75">
      <c r="A31" s="1"/>
      <c r="B31" s="19"/>
      <c r="C31" s="6"/>
      <c r="D31" s="19"/>
      <c r="E31" s="6"/>
      <c r="F31" s="19"/>
      <c r="G31" s="6"/>
      <c r="H31" s="19"/>
      <c r="J31" s="19"/>
    </row>
    <row r="32" spans="1:28" s="73" customFormat="1" ht="12.75">
      <c r="A32" s="1" t="s">
        <v>182</v>
      </c>
      <c r="B32" s="67"/>
      <c r="C32" s="57"/>
      <c r="D32" s="19"/>
      <c r="E32" s="57"/>
      <c r="F32" s="118"/>
      <c r="G32" s="57"/>
      <c r="H32" s="67"/>
      <c r="I32" s="74"/>
      <c r="K32" s="74"/>
      <c r="O32" s="98"/>
      <c r="P32" s="98"/>
      <c r="Q32" s="98"/>
      <c r="R32" s="98"/>
      <c r="S32" s="98"/>
      <c r="T32" s="98"/>
      <c r="U32" s="75"/>
      <c r="Z32" s="67"/>
      <c r="AA32" s="67"/>
      <c r="AB32" s="67"/>
    </row>
    <row r="33" spans="1:28" s="73" customFormat="1" ht="12.75">
      <c r="A33" s="1" t="s">
        <v>217</v>
      </c>
      <c r="B33" s="67"/>
      <c r="C33" s="67"/>
      <c r="D33" s="19"/>
      <c r="E33" s="67"/>
      <c r="F33" s="118"/>
      <c r="G33" s="67"/>
      <c r="H33" s="67"/>
      <c r="I33" s="74"/>
      <c r="K33" s="74"/>
      <c r="O33" s="98"/>
      <c r="P33" s="98"/>
      <c r="Q33" s="98"/>
      <c r="R33" s="98"/>
      <c r="S33" s="98"/>
      <c r="T33" s="98"/>
      <c r="U33" s="75"/>
      <c r="Z33" s="67"/>
      <c r="AA33" s="67"/>
      <c r="AB33" s="67"/>
    </row>
    <row r="34" spans="1:28" s="73" customFormat="1" ht="12.75">
      <c r="A34" s="1" t="s">
        <v>218</v>
      </c>
      <c r="B34" s="67">
        <f>F34</f>
        <v>0</v>
      </c>
      <c r="C34" s="67"/>
      <c r="D34" s="19">
        <f>H34</f>
        <v>-123</v>
      </c>
      <c r="E34" s="67"/>
      <c r="F34" s="118">
        <v>0</v>
      </c>
      <c r="G34" s="67"/>
      <c r="H34" s="67">
        <v>-123</v>
      </c>
      <c r="I34" s="74"/>
      <c r="K34" s="74"/>
      <c r="O34" s="98"/>
      <c r="P34" s="98"/>
      <c r="Q34" s="98"/>
      <c r="R34" s="98"/>
      <c r="S34" s="98"/>
      <c r="T34" s="98"/>
      <c r="U34" s="75"/>
      <c r="Z34" s="67"/>
      <c r="AA34" s="67"/>
      <c r="AB34" s="67"/>
    </row>
    <row r="35" spans="1:28" s="73" customFormat="1" ht="12.75">
      <c r="A35" s="1"/>
      <c r="B35" s="91"/>
      <c r="C35" s="67"/>
      <c r="D35" s="91"/>
      <c r="E35" s="67"/>
      <c r="F35" s="119"/>
      <c r="G35" s="67"/>
      <c r="H35" s="91"/>
      <c r="O35" s="99"/>
      <c r="P35" s="100"/>
      <c r="Q35" s="100"/>
      <c r="R35" s="100">
        <f>F62</f>
        <v>0</v>
      </c>
      <c r="S35" s="100">
        <f>SUM(O35:R35)</f>
        <v>0</v>
      </c>
      <c r="T35" s="100">
        <f>F63</f>
        <v>0</v>
      </c>
      <c r="U35" s="76">
        <f>S35+T35</f>
        <v>0</v>
      </c>
      <c r="Z35" s="67"/>
      <c r="AA35" s="67"/>
      <c r="AB35" s="67"/>
    </row>
    <row r="36" spans="1:28" s="73" customFormat="1" ht="12.75">
      <c r="A36" s="1" t="s">
        <v>183</v>
      </c>
      <c r="B36" s="57"/>
      <c r="C36" s="57"/>
      <c r="D36" s="57"/>
      <c r="E36" s="57"/>
      <c r="F36" s="120"/>
      <c r="G36" s="57"/>
      <c r="H36" s="57"/>
      <c r="O36" s="101"/>
      <c r="P36" s="102"/>
      <c r="Q36" s="102">
        <f>-2632</f>
        <v>-2632</v>
      </c>
      <c r="R36" s="102"/>
      <c r="S36" s="102">
        <f>SUM(O36:R36)</f>
        <v>-2632</v>
      </c>
      <c r="T36" s="102">
        <v>-1751</v>
      </c>
      <c r="U36" s="77">
        <f>S36+T36</f>
        <v>-4383</v>
      </c>
      <c r="W36" s="103">
        <f>T36/U36</f>
        <v>0.39949806068902577</v>
      </c>
      <c r="Z36" s="67"/>
      <c r="AA36" s="67"/>
      <c r="AB36" s="67"/>
    </row>
    <row r="37" spans="1:28" s="73" customFormat="1" ht="13.5" thickBot="1">
      <c r="A37" s="1" t="s">
        <v>184</v>
      </c>
      <c r="B37" s="109">
        <f>B30+B34</f>
        <v>-75</v>
      </c>
      <c r="C37" s="57"/>
      <c r="D37" s="109">
        <f>D30+D34</f>
        <v>-10957</v>
      </c>
      <c r="E37" s="57"/>
      <c r="F37" s="121">
        <f>F30+F34</f>
        <v>947</v>
      </c>
      <c r="G37" s="57"/>
      <c r="H37" s="109">
        <f>H30+H34</f>
        <v>-13541</v>
      </c>
      <c r="O37" s="75">
        <f>SUM(O35:O36)</f>
        <v>0</v>
      </c>
      <c r="P37" s="75">
        <f aca="true" t="shared" si="0" ref="P37:U37">SUM(P35:P36)</f>
        <v>0</v>
      </c>
      <c r="Q37" s="75">
        <f t="shared" si="0"/>
        <v>-2632</v>
      </c>
      <c r="R37" s="75">
        <f t="shared" si="0"/>
        <v>0</v>
      </c>
      <c r="S37" s="75">
        <f t="shared" si="0"/>
        <v>-2632</v>
      </c>
      <c r="T37" s="75">
        <f t="shared" si="0"/>
        <v>-1751</v>
      </c>
      <c r="U37" s="75">
        <f t="shared" si="0"/>
        <v>-4383</v>
      </c>
      <c r="Z37" s="67"/>
      <c r="AA37" s="67"/>
      <c r="AB37" s="67"/>
    </row>
    <row r="38" spans="2:10" s="4" customFormat="1" ht="12.75">
      <c r="B38" s="10"/>
      <c r="D38" s="10"/>
      <c r="F38" s="10"/>
      <c r="H38" s="10"/>
      <c r="J38" s="10"/>
    </row>
    <row r="39" spans="1:8" s="10" customFormat="1" ht="12.75">
      <c r="A39" s="11" t="s">
        <v>200</v>
      </c>
      <c r="B39" s="30"/>
      <c r="D39" s="30"/>
      <c r="F39" s="30"/>
      <c r="H39" s="30"/>
    </row>
    <row r="40" spans="1:8" s="10" customFormat="1" ht="12.75">
      <c r="A40" s="11" t="s">
        <v>185</v>
      </c>
      <c r="B40" s="67">
        <f>B42-B41</f>
        <v>230</v>
      </c>
      <c r="D40" s="10">
        <f>D42-D41</f>
        <v>-9024</v>
      </c>
      <c r="F40" s="30">
        <f>F42-F41</f>
        <v>1135</v>
      </c>
      <c r="H40" s="30">
        <v>-11624</v>
      </c>
    </row>
    <row r="41" spans="1:8" s="10" customFormat="1" ht="12.75">
      <c r="A41" s="11" t="s">
        <v>186</v>
      </c>
      <c r="B41" s="91">
        <f>F41-117</f>
        <v>-305</v>
      </c>
      <c r="D41" s="55">
        <f>H41-16</f>
        <v>-1810</v>
      </c>
      <c r="F41" s="55">
        <v>-188</v>
      </c>
      <c r="H41" s="55">
        <v>-1794</v>
      </c>
    </row>
    <row r="42" spans="1:8" s="10" customFormat="1" ht="13.5" thickBot="1">
      <c r="A42" s="1" t="s">
        <v>124</v>
      </c>
      <c r="B42" s="65">
        <f>B30</f>
        <v>-75</v>
      </c>
      <c r="C42" s="19"/>
      <c r="D42" s="65">
        <f>D30</f>
        <v>-10834</v>
      </c>
      <c r="E42" s="19"/>
      <c r="F42" s="65">
        <f>F30</f>
        <v>947</v>
      </c>
      <c r="G42" s="19"/>
      <c r="H42" s="65">
        <f>H30</f>
        <v>-13418</v>
      </c>
    </row>
    <row r="43" spans="1:29" s="73" customFormat="1" ht="13.5" thickTop="1">
      <c r="A43" s="3"/>
      <c r="B43" s="67"/>
      <c r="C43" s="67"/>
      <c r="D43" s="67"/>
      <c r="E43" s="67"/>
      <c r="F43" s="118"/>
      <c r="G43" s="67"/>
      <c r="H43" s="67" t="s">
        <v>142</v>
      </c>
      <c r="Y43" s="78"/>
      <c r="Z43" s="67"/>
      <c r="AA43" s="67"/>
      <c r="AB43" s="67"/>
      <c r="AC43" s="78"/>
    </row>
    <row r="44" spans="1:29" s="73" customFormat="1" ht="12.75">
      <c r="A44" s="1" t="s">
        <v>187</v>
      </c>
      <c r="B44" s="4"/>
      <c r="C44" s="4"/>
      <c r="D44" s="4"/>
      <c r="E44" s="4"/>
      <c r="F44" s="10"/>
      <c r="G44" s="4"/>
      <c r="H44" s="4"/>
      <c r="J44" s="82"/>
      <c r="Y44" s="78"/>
      <c r="Z44" s="6"/>
      <c r="AA44" s="6"/>
      <c r="AB44" s="6"/>
      <c r="AC44" s="78"/>
    </row>
    <row r="45" spans="1:29" s="73" customFormat="1" ht="12.75">
      <c r="A45" s="11" t="s">
        <v>185</v>
      </c>
      <c r="B45" s="67">
        <f>B47-B46</f>
        <v>230</v>
      </c>
      <c r="C45" s="4"/>
      <c r="D45" s="10">
        <f>D47-D46</f>
        <v>-9120</v>
      </c>
      <c r="E45" s="4"/>
      <c r="F45" s="10">
        <f>F40</f>
        <v>1135</v>
      </c>
      <c r="G45" s="4"/>
      <c r="H45" s="4">
        <v>-11720</v>
      </c>
      <c r="J45" s="83"/>
      <c r="Y45" s="78"/>
      <c r="Z45" s="6"/>
      <c r="AA45" s="6"/>
      <c r="AB45" s="6"/>
      <c r="AC45" s="78"/>
    </row>
    <row r="46" spans="1:29" s="79" customFormat="1" ht="12.75">
      <c r="A46" s="11" t="s">
        <v>189</v>
      </c>
      <c r="B46" s="91">
        <f>B41</f>
        <v>-305</v>
      </c>
      <c r="C46" s="10"/>
      <c r="D46" s="55">
        <f>H46-16</f>
        <v>-1837</v>
      </c>
      <c r="E46" s="10"/>
      <c r="F46" s="55">
        <f>F41</f>
        <v>-188</v>
      </c>
      <c r="G46" s="10"/>
      <c r="H46" s="55">
        <v>-1821</v>
      </c>
      <c r="J46" s="84"/>
      <c r="X46" s="80"/>
      <c r="Y46" s="81"/>
      <c r="Z46" s="19"/>
      <c r="AA46" s="19"/>
      <c r="AB46" s="19"/>
      <c r="AC46" s="81"/>
    </row>
    <row r="47" spans="1:29" s="73" customFormat="1" ht="13.5" thickBot="1">
      <c r="A47" s="1" t="s">
        <v>188</v>
      </c>
      <c r="B47" s="56">
        <f>B37</f>
        <v>-75</v>
      </c>
      <c r="C47" s="4"/>
      <c r="D47" s="56">
        <f>D37</f>
        <v>-10957</v>
      </c>
      <c r="E47" s="4"/>
      <c r="F47" s="122">
        <f>SUM(F45:F46)</f>
        <v>947</v>
      </c>
      <c r="G47" s="4"/>
      <c r="H47" s="56">
        <f>H37</f>
        <v>-13541</v>
      </c>
      <c r="J47" s="83"/>
      <c r="Y47" s="78"/>
      <c r="Z47" s="6"/>
      <c r="AA47" s="6"/>
      <c r="AB47" s="6"/>
      <c r="AC47" s="78"/>
    </row>
    <row r="48" spans="1:9" s="10" customFormat="1" ht="12.75">
      <c r="A48" s="11"/>
      <c r="D48" s="30"/>
      <c r="F48" s="30"/>
      <c r="H48" s="30"/>
      <c r="I48" s="30"/>
    </row>
    <row r="49" s="4" customFormat="1" ht="15">
      <c r="A49" s="13" t="s">
        <v>190</v>
      </c>
    </row>
    <row r="50" spans="1:10" s="4" customFormat="1" ht="15.75" thickBot="1">
      <c r="A50" s="13" t="s">
        <v>191</v>
      </c>
      <c r="B50" s="110">
        <f>'Notes '!F236</f>
        <v>0.18444266238973536</v>
      </c>
      <c r="C50" s="10"/>
      <c r="D50" s="110">
        <v>-2.08</v>
      </c>
      <c r="E50" s="10"/>
      <c r="F50" s="110">
        <f>'Notes '!H236</f>
        <v>0.9101844426623897</v>
      </c>
      <c r="H50" s="110">
        <v>-9.32</v>
      </c>
      <c r="J50" s="31"/>
    </row>
    <row r="51" spans="1:10" s="4" customFormat="1" ht="13.5" thickTop="1">
      <c r="A51" s="1"/>
      <c r="B51" s="31"/>
      <c r="C51" s="10"/>
      <c r="D51" s="31"/>
      <c r="E51" s="10"/>
      <c r="F51" s="31"/>
      <c r="H51" s="31"/>
      <c r="J51" s="31"/>
    </row>
    <row r="52" spans="1:10" s="4" customFormat="1" ht="12.75">
      <c r="A52" s="1"/>
      <c r="B52" s="31"/>
      <c r="C52" s="10"/>
      <c r="D52" s="31"/>
      <c r="E52" s="10"/>
      <c r="F52" s="31"/>
      <c r="H52" s="31"/>
      <c r="J52" s="31"/>
    </row>
    <row r="53" spans="1:8" ht="12.75">
      <c r="A53" s="4" t="s">
        <v>38</v>
      </c>
      <c r="D53" s="5"/>
      <c r="H53" s="5"/>
    </row>
    <row r="54" spans="1:8" ht="12.75">
      <c r="A54" s="154" t="s">
        <v>193</v>
      </c>
      <c r="B54" s="152"/>
      <c r="C54" s="152"/>
      <c r="D54" s="152"/>
      <c r="E54" s="152"/>
      <c r="F54" s="152"/>
      <c r="G54" s="152"/>
      <c r="H54" s="152"/>
    </row>
    <row r="55" spans="1:8" ht="12.75">
      <c r="A55" s="154" t="s">
        <v>220</v>
      </c>
      <c r="B55" s="152"/>
      <c r="C55" s="152"/>
      <c r="D55" s="152"/>
      <c r="E55" s="152"/>
      <c r="F55" s="152"/>
      <c r="G55" s="152"/>
      <c r="H55" s="152"/>
    </row>
    <row r="56" spans="1:8" ht="12.75">
      <c r="A56" s="152"/>
      <c r="B56" s="152"/>
      <c r="C56" s="152"/>
      <c r="D56" s="152"/>
      <c r="E56" s="152"/>
      <c r="F56" s="152"/>
      <c r="G56" s="152"/>
      <c r="H56" s="152"/>
    </row>
    <row r="57" spans="4:8" ht="12.75">
      <c r="D57" s="67"/>
      <c r="E57" s="32"/>
      <c r="F57" s="68"/>
      <c r="G57" s="32"/>
      <c r="H57" s="67"/>
    </row>
    <row r="58" spans="4:8" ht="12.75">
      <c r="D58" s="5"/>
      <c r="H58" s="5"/>
    </row>
    <row r="59" spans="4:8" ht="12.75">
      <c r="D59" s="5"/>
      <c r="H59" s="5"/>
    </row>
  </sheetData>
  <sheetProtection/>
  <mergeCells count="6">
    <mergeCell ref="F7:H7"/>
    <mergeCell ref="B7:D7"/>
    <mergeCell ref="A54:H54"/>
    <mergeCell ref="A55:H55"/>
    <mergeCell ref="A56:H56"/>
    <mergeCell ref="A3:H3"/>
  </mergeCells>
  <printOptions/>
  <pageMargins left="0.5" right="0.5" top="0.5" bottom="0.5"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L53"/>
  <sheetViews>
    <sheetView zoomScale="130" zoomScaleNormal="130" zoomScalePageLayoutView="0" workbookViewId="0" topLeftCell="A1">
      <pane xSplit="1" ySplit="12" topLeftCell="B13" activePane="bottomRight" state="frozen"/>
      <selection pane="topLeft" activeCell="A1" sqref="A1"/>
      <selection pane="topRight" activeCell="B1" sqref="B1"/>
      <selection pane="bottomLeft" activeCell="A13" sqref="A13"/>
      <selection pane="bottomRight" activeCell="H41" sqref="H41:I47"/>
    </sheetView>
  </sheetViews>
  <sheetFormatPr defaultColWidth="9.140625" defaultRowHeight="12.75"/>
  <cols>
    <col min="1" max="1" width="22.421875" style="1" customWidth="1"/>
    <col min="2" max="3" width="7.7109375" style="4" customWidth="1"/>
    <col min="4" max="5" width="8.7109375" style="4" customWidth="1"/>
    <col min="6" max="6" width="9.28125" style="4" customWidth="1"/>
    <col min="7" max="7" width="10.421875" style="4" customWidth="1"/>
    <col min="8" max="9" width="8.7109375" style="4" customWidth="1"/>
    <col min="10" max="10" width="8.140625" style="4" customWidth="1"/>
    <col min="11" max="16384" width="9.140625" style="1" customWidth="1"/>
  </cols>
  <sheetData>
    <row r="1" spans="1:12" ht="15.75">
      <c r="A1" s="42" t="s">
        <v>159</v>
      </c>
      <c r="B1" s="1"/>
      <c r="C1" s="1"/>
      <c r="D1" s="1"/>
      <c r="E1" s="1"/>
      <c r="F1" s="1"/>
      <c r="G1" s="2"/>
      <c r="H1" s="2"/>
      <c r="I1" s="1"/>
      <c r="J1" s="2"/>
      <c r="L1" s="2"/>
    </row>
    <row r="3" ht="12.75">
      <c r="A3" s="3" t="s">
        <v>8</v>
      </c>
    </row>
    <row r="4" ht="12.75">
      <c r="A4" s="3" t="str">
        <f>'IS'!A4</f>
        <v>FOR THE FOURTH QUARTER ENDED 31 JULY 2013</v>
      </c>
    </row>
    <row r="5" ht="12.75">
      <c r="A5" s="3" t="s">
        <v>43</v>
      </c>
    </row>
    <row r="6" ht="12.75">
      <c r="A6" s="3"/>
    </row>
    <row r="7" spans="1:9" ht="12.75">
      <c r="A7" s="3"/>
      <c r="I7" s="5" t="s">
        <v>236</v>
      </c>
    </row>
    <row r="8" spans="2:10" ht="12.75">
      <c r="B8" s="156" t="s">
        <v>272</v>
      </c>
      <c r="C8" s="157"/>
      <c r="D8" s="157"/>
      <c r="E8" s="157"/>
      <c r="F8" s="157"/>
      <c r="G8" s="157"/>
      <c r="H8" s="157"/>
      <c r="I8" s="18" t="s">
        <v>237</v>
      </c>
      <c r="J8" s="5" t="s">
        <v>140</v>
      </c>
    </row>
    <row r="9" spans="3:10" ht="12.75">
      <c r="C9" s="157" t="s">
        <v>271</v>
      </c>
      <c r="D9" s="157"/>
      <c r="E9" s="157"/>
      <c r="F9" s="157"/>
      <c r="G9" s="18" t="s">
        <v>107</v>
      </c>
      <c r="H9" s="18"/>
      <c r="I9" s="5" t="s">
        <v>206</v>
      </c>
      <c r="J9" s="5" t="s">
        <v>141</v>
      </c>
    </row>
    <row r="10" spans="2:8" ht="12.75">
      <c r="B10" s="5" t="s">
        <v>9</v>
      </c>
      <c r="C10" s="5" t="s">
        <v>9</v>
      </c>
      <c r="D10" s="5" t="s">
        <v>136</v>
      </c>
      <c r="E10" s="5" t="s">
        <v>129</v>
      </c>
      <c r="F10" s="5" t="s">
        <v>198</v>
      </c>
      <c r="G10" s="5" t="s">
        <v>11</v>
      </c>
      <c r="H10" s="5"/>
    </row>
    <row r="11" spans="2:10" ht="12.75">
      <c r="B11" s="5" t="s">
        <v>10</v>
      </c>
      <c r="C11" s="5" t="s">
        <v>51</v>
      </c>
      <c r="D11" s="5" t="s">
        <v>137</v>
      </c>
      <c r="E11" s="5" t="s">
        <v>130</v>
      </c>
      <c r="F11" s="5" t="s">
        <v>130</v>
      </c>
      <c r="G11" s="5" t="s">
        <v>12</v>
      </c>
      <c r="H11" s="5" t="s">
        <v>13</v>
      </c>
      <c r="J11" s="5"/>
    </row>
    <row r="12" spans="2:10" ht="12.75">
      <c r="B12" s="5" t="s">
        <v>1</v>
      </c>
      <c r="C12" s="5" t="s">
        <v>1</v>
      </c>
      <c r="D12" s="5" t="s">
        <v>1</v>
      </c>
      <c r="E12" s="5" t="s">
        <v>1</v>
      </c>
      <c r="F12" s="5" t="s">
        <v>1</v>
      </c>
      <c r="G12" s="5" t="s">
        <v>1</v>
      </c>
      <c r="H12" s="5" t="s">
        <v>1</v>
      </c>
      <c r="I12" s="18" t="s">
        <v>1</v>
      </c>
      <c r="J12" s="5" t="s">
        <v>1</v>
      </c>
    </row>
    <row r="13" ht="12.75">
      <c r="B13" s="5"/>
    </row>
    <row r="14" ht="12.75">
      <c r="A14" s="1" t="s">
        <v>282</v>
      </c>
    </row>
    <row r="15" ht="12.75">
      <c r="A15" s="36" t="str">
        <f>'BS'!B10</f>
        <v>31.7.13</v>
      </c>
    </row>
    <row r="16" ht="12.75">
      <c r="A16" s="35"/>
    </row>
    <row r="17" spans="1:10" ht="12.75">
      <c r="A17" s="1" t="s">
        <v>221</v>
      </c>
      <c r="B17" s="57">
        <f>'BS'!D31</f>
        <v>62500</v>
      </c>
      <c r="C17" s="4">
        <f>'BS'!D32</f>
        <v>21</v>
      </c>
      <c r="D17" s="4">
        <f>'BS'!D33</f>
        <v>-110</v>
      </c>
      <c r="E17" s="4">
        <v>-476</v>
      </c>
      <c r="F17" s="4">
        <v>8574</v>
      </c>
      <c r="G17" s="4">
        <v>-19161</v>
      </c>
      <c r="H17" s="4">
        <f>SUM(B17:G17)</f>
        <v>51348</v>
      </c>
      <c r="I17" s="4">
        <f>'BS'!D38</f>
        <v>-3250</v>
      </c>
      <c r="J17" s="4">
        <f>SUM(H17:I17)</f>
        <v>48098</v>
      </c>
    </row>
    <row r="18" ht="12.75">
      <c r="B18" s="57"/>
    </row>
    <row r="19" spans="1:10" ht="12.75">
      <c r="A19" s="1" t="s">
        <v>232</v>
      </c>
      <c r="B19" s="91">
        <v>0</v>
      </c>
      <c r="C19" s="92">
        <v>0</v>
      </c>
      <c r="D19" s="92">
        <v>0</v>
      </c>
      <c r="E19" s="92">
        <v>380</v>
      </c>
      <c r="F19" s="92">
        <f>-F17</f>
        <v>-8574</v>
      </c>
      <c r="G19" s="92">
        <f>-F19-E19</f>
        <v>8194</v>
      </c>
      <c r="H19" s="92">
        <f>SUM(B19:G19)</f>
        <v>0</v>
      </c>
      <c r="I19" s="92">
        <v>0</v>
      </c>
      <c r="J19" s="92">
        <f>SUM(H19:I19)</f>
        <v>0</v>
      </c>
    </row>
    <row r="20" spans="2:10" ht="12.75">
      <c r="B20" s="67"/>
      <c r="C20" s="6"/>
      <c r="D20" s="6"/>
      <c r="E20" s="6"/>
      <c r="F20" s="6"/>
      <c r="G20" s="6"/>
      <c r="H20" s="6"/>
      <c r="I20" s="6"/>
      <c r="J20" s="6"/>
    </row>
    <row r="21" spans="1:10" ht="12.75">
      <c r="A21" s="1" t="s">
        <v>233</v>
      </c>
      <c r="B21" s="57">
        <f>SUM(B17:B19)</f>
        <v>62500</v>
      </c>
      <c r="C21" s="57">
        <f aca="true" t="shared" si="0" ref="C21:J21">SUM(C17:C19)</f>
        <v>21</v>
      </c>
      <c r="D21" s="57">
        <f t="shared" si="0"/>
        <v>-110</v>
      </c>
      <c r="E21" s="57">
        <f t="shared" si="0"/>
        <v>-96</v>
      </c>
      <c r="F21" s="57">
        <f t="shared" si="0"/>
        <v>0</v>
      </c>
      <c r="G21" s="57">
        <f t="shared" si="0"/>
        <v>-10967</v>
      </c>
      <c r="H21" s="57">
        <f t="shared" si="0"/>
        <v>51348</v>
      </c>
      <c r="I21" s="57">
        <f t="shared" si="0"/>
        <v>-3250</v>
      </c>
      <c r="J21" s="57">
        <f t="shared" si="0"/>
        <v>48098</v>
      </c>
    </row>
    <row r="22" spans="2:10" ht="12.75">
      <c r="B22" s="57"/>
      <c r="C22" s="57"/>
      <c r="D22" s="57"/>
      <c r="E22" s="57"/>
      <c r="F22" s="57"/>
      <c r="G22" s="57"/>
      <c r="H22" s="57"/>
      <c r="I22" s="57"/>
      <c r="J22" s="57"/>
    </row>
    <row r="23" spans="1:10" ht="12.75">
      <c r="A23" s="1" t="s">
        <v>285</v>
      </c>
      <c r="B23" s="57">
        <v>0</v>
      </c>
      <c r="C23" s="57">
        <v>0</v>
      </c>
      <c r="D23" s="57">
        <v>0</v>
      </c>
      <c r="E23" s="57">
        <v>-13</v>
      </c>
      <c r="F23" s="57">
        <v>0</v>
      </c>
      <c r="G23" s="57">
        <v>0</v>
      </c>
      <c r="H23" s="57">
        <f>SUM(B23:G23)</f>
        <v>-13</v>
      </c>
      <c r="I23" s="57">
        <v>-6</v>
      </c>
      <c r="J23" s="57">
        <f>SUM(H23:I23)</f>
        <v>-19</v>
      </c>
    </row>
    <row r="24" spans="2:10" ht="12.75">
      <c r="B24" s="57"/>
      <c r="C24" s="57"/>
      <c r="D24" s="57"/>
      <c r="E24" s="57"/>
      <c r="F24" s="57"/>
      <c r="G24" s="57"/>
      <c r="H24" s="57"/>
      <c r="I24" s="57"/>
      <c r="J24" s="57"/>
    </row>
    <row r="25" spans="1:10" ht="12.75">
      <c r="A25" s="1" t="s">
        <v>229</v>
      </c>
      <c r="B25" s="6"/>
      <c r="C25" s="6"/>
      <c r="D25" s="6"/>
      <c r="E25" s="6"/>
      <c r="F25" s="6"/>
      <c r="G25" s="6"/>
      <c r="H25" s="6"/>
      <c r="I25" s="6" t="s">
        <v>142</v>
      </c>
      <c r="J25" s="6"/>
    </row>
    <row r="26" spans="1:10" ht="12.75">
      <c r="A26" s="1" t="s">
        <v>230</v>
      </c>
      <c r="B26" s="6">
        <v>0</v>
      </c>
      <c r="C26" s="6">
        <v>0</v>
      </c>
      <c r="D26" s="6">
        <v>0</v>
      </c>
      <c r="E26" s="10"/>
      <c r="F26" s="10">
        <v>0</v>
      </c>
      <c r="G26" s="6">
        <f>'IS'!F40</f>
        <v>1135</v>
      </c>
      <c r="H26" s="6">
        <f>SUM(B26:G26)</f>
        <v>1135</v>
      </c>
      <c r="I26" s="19">
        <f>'IS'!F41</f>
        <v>-188</v>
      </c>
      <c r="J26" s="6">
        <f>SUM(H26:I26)</f>
        <v>947</v>
      </c>
    </row>
    <row r="27" spans="2:10" ht="12.75">
      <c r="B27" s="6"/>
      <c r="C27" s="6"/>
      <c r="D27" s="6"/>
      <c r="E27" s="6"/>
      <c r="F27" s="6"/>
      <c r="G27" s="6"/>
      <c r="H27" s="6"/>
      <c r="I27" s="6"/>
      <c r="J27" s="6"/>
    </row>
    <row r="28" spans="1:10" ht="12.75">
      <c r="A28" s="1" t="s">
        <v>197</v>
      </c>
      <c r="B28" s="6">
        <v>0</v>
      </c>
      <c r="C28" s="6">
        <v>0</v>
      </c>
      <c r="D28" s="6">
        <v>-2</v>
      </c>
      <c r="E28" s="6">
        <v>0</v>
      </c>
      <c r="F28" s="6"/>
      <c r="G28" s="6">
        <v>0</v>
      </c>
      <c r="H28" s="6">
        <f>SUM(B28:G28)</f>
        <v>-2</v>
      </c>
      <c r="I28" s="6">
        <v>0</v>
      </c>
      <c r="J28" s="6">
        <f>SUM(H28:I28)</f>
        <v>-2</v>
      </c>
    </row>
    <row r="29" spans="2:10" ht="12.75">
      <c r="B29" s="6"/>
      <c r="C29" s="6"/>
      <c r="D29" s="6"/>
      <c r="E29" s="6"/>
      <c r="F29" s="6"/>
      <c r="G29" s="6"/>
      <c r="H29" s="6"/>
      <c r="I29" s="6"/>
      <c r="J29" s="6"/>
    </row>
    <row r="30" spans="1:11" ht="13.5" thickBot="1">
      <c r="A30" s="111" t="s">
        <v>281</v>
      </c>
      <c r="B30" s="112">
        <f>SUM(B21:B29)</f>
        <v>62500</v>
      </c>
      <c r="C30" s="112">
        <f aca="true" t="shared" si="1" ref="C30:J30">SUM(C21:C29)</f>
        <v>21</v>
      </c>
      <c r="D30" s="112">
        <f t="shared" si="1"/>
        <v>-112</v>
      </c>
      <c r="E30" s="112">
        <f t="shared" si="1"/>
        <v>-109</v>
      </c>
      <c r="F30" s="112">
        <f t="shared" si="1"/>
        <v>0</v>
      </c>
      <c r="G30" s="112">
        <f t="shared" si="1"/>
        <v>-9832</v>
      </c>
      <c r="H30" s="112">
        <f t="shared" si="1"/>
        <v>52468</v>
      </c>
      <c r="I30" s="112">
        <f t="shared" si="1"/>
        <v>-3444</v>
      </c>
      <c r="J30" s="112">
        <f t="shared" si="1"/>
        <v>49024</v>
      </c>
      <c r="K30" s="48">
        <f>J30-'BS'!B39</f>
        <v>0</v>
      </c>
    </row>
    <row r="31" ht="13.5" thickTop="1"/>
    <row r="34" ht="12.75">
      <c r="A34" s="1" t="str">
        <f>A14</f>
        <v>Fourth quarter ended</v>
      </c>
    </row>
    <row r="35" ht="12.75">
      <c r="A35" s="47" t="s">
        <v>215</v>
      </c>
    </row>
    <row r="36" ht="12.75">
      <c r="A36" s="35"/>
    </row>
    <row r="37" spans="1:10" ht="12.75">
      <c r="A37" s="1" t="s">
        <v>207</v>
      </c>
      <c r="B37" s="57">
        <v>62500</v>
      </c>
      <c r="C37" s="4">
        <v>21</v>
      </c>
      <c r="D37" s="4">
        <v>-105</v>
      </c>
      <c r="E37" s="4">
        <v>-380</v>
      </c>
      <c r="F37" s="4">
        <v>8574</v>
      </c>
      <c r="G37" s="4">
        <v>-7537</v>
      </c>
      <c r="H37" s="4">
        <f>SUM(B37:G37)</f>
        <v>63073</v>
      </c>
      <c r="I37" s="4">
        <v>-1429</v>
      </c>
      <c r="J37" s="4">
        <f>SUM(H37:I37)</f>
        <v>61644</v>
      </c>
    </row>
    <row r="38" ht="12.75">
      <c r="B38" s="57"/>
    </row>
    <row r="39" spans="1:10" ht="12.75">
      <c r="A39" s="1" t="s">
        <v>232</v>
      </c>
      <c r="B39" s="91">
        <v>0</v>
      </c>
      <c r="C39" s="92">
        <v>0</v>
      </c>
      <c r="D39" s="92">
        <v>0</v>
      </c>
      <c r="E39" s="92">
        <v>380</v>
      </c>
      <c r="F39" s="92">
        <f>-F37</f>
        <v>-8574</v>
      </c>
      <c r="G39" s="92">
        <f>-F39-E39</f>
        <v>8194</v>
      </c>
      <c r="H39" s="92">
        <f>SUM(B39:G39)</f>
        <v>0</v>
      </c>
      <c r="I39" s="92">
        <v>0</v>
      </c>
      <c r="J39" s="92">
        <f>SUM(H39:I39)</f>
        <v>0</v>
      </c>
    </row>
    <row r="40" spans="2:10" ht="12.75">
      <c r="B40" s="67"/>
      <c r="C40" s="6"/>
      <c r="D40" s="6"/>
      <c r="E40" s="6"/>
      <c r="F40" s="6"/>
      <c r="G40" s="6"/>
      <c r="H40" s="6"/>
      <c r="I40" s="6"/>
      <c r="J40" s="6"/>
    </row>
    <row r="41" spans="1:10" ht="12.75">
      <c r="A41" s="1" t="s">
        <v>234</v>
      </c>
      <c r="B41" s="67">
        <f>SUM(B37:B40)</f>
        <v>62500</v>
      </c>
      <c r="C41" s="67">
        <f aca="true" t="shared" si="2" ref="C41:J41">SUM(C37:C40)</f>
        <v>21</v>
      </c>
      <c r="D41" s="67">
        <f t="shared" si="2"/>
        <v>-105</v>
      </c>
      <c r="E41" s="67">
        <f t="shared" si="2"/>
        <v>0</v>
      </c>
      <c r="F41" s="67">
        <f t="shared" si="2"/>
        <v>0</v>
      </c>
      <c r="G41" s="67">
        <f t="shared" si="2"/>
        <v>657</v>
      </c>
      <c r="H41" s="67">
        <f t="shared" si="2"/>
        <v>63073</v>
      </c>
      <c r="I41" s="67">
        <f t="shared" si="2"/>
        <v>-1429</v>
      </c>
      <c r="J41" s="67">
        <f t="shared" si="2"/>
        <v>61644</v>
      </c>
    </row>
    <row r="42" ht="12.75">
      <c r="B42" s="57"/>
    </row>
    <row r="43" spans="1:10" ht="12.75">
      <c r="A43" s="1" t="s">
        <v>196</v>
      </c>
      <c r="B43" s="6"/>
      <c r="C43" s="6"/>
      <c r="D43" s="6"/>
      <c r="E43" s="6"/>
      <c r="F43" s="6"/>
      <c r="G43" s="6"/>
      <c r="H43" s="6"/>
      <c r="I43" s="6" t="s">
        <v>142</v>
      </c>
      <c r="J43" s="6"/>
    </row>
    <row r="44" spans="1:10" ht="12.75">
      <c r="A44" s="1" t="s">
        <v>195</v>
      </c>
      <c r="B44" s="6">
        <v>0</v>
      </c>
      <c r="C44" s="6">
        <v>0</v>
      </c>
      <c r="D44" s="6">
        <v>0</v>
      </c>
      <c r="E44" s="6">
        <v>-96</v>
      </c>
      <c r="F44" s="6">
        <v>0</v>
      </c>
      <c r="G44" s="6">
        <f>'IS'!H40</f>
        <v>-11624</v>
      </c>
      <c r="H44" s="6">
        <f>SUM(B44:G44)</f>
        <v>-11720</v>
      </c>
      <c r="I44" s="6">
        <f>'IS'!H46</f>
        <v>-1821</v>
      </c>
      <c r="J44" s="6">
        <f>SUM(H44:I44)</f>
        <v>-13541</v>
      </c>
    </row>
    <row r="45" spans="2:10" ht="12.75">
      <c r="B45" s="6"/>
      <c r="C45" s="6"/>
      <c r="D45" s="6"/>
      <c r="E45" s="6"/>
      <c r="F45" s="6"/>
      <c r="G45" s="6"/>
      <c r="H45" s="6"/>
      <c r="I45" s="6"/>
      <c r="J45" s="6"/>
    </row>
    <row r="46" spans="1:10" ht="12.75">
      <c r="A46" s="1" t="s">
        <v>197</v>
      </c>
      <c r="B46" s="6">
        <v>0</v>
      </c>
      <c r="C46" s="6">
        <v>0</v>
      </c>
      <c r="D46" s="6">
        <v>-5</v>
      </c>
      <c r="E46" s="6">
        <v>0</v>
      </c>
      <c r="F46" s="6">
        <v>0</v>
      </c>
      <c r="G46" s="6">
        <v>0</v>
      </c>
      <c r="H46" s="6">
        <f>SUM(B46:G46)</f>
        <v>-5</v>
      </c>
      <c r="I46" s="6">
        <v>0</v>
      </c>
      <c r="J46" s="6">
        <f>SUM(H46:I46)</f>
        <v>-5</v>
      </c>
    </row>
    <row r="48" spans="1:11" ht="13.5" thickBot="1">
      <c r="A48" s="111" t="s">
        <v>283</v>
      </c>
      <c r="B48" s="112">
        <f>SUM(B41:B47)</f>
        <v>62500</v>
      </c>
      <c r="C48" s="112">
        <f aca="true" t="shared" si="3" ref="C48:J48">SUM(C41:C47)</f>
        <v>21</v>
      </c>
      <c r="D48" s="112">
        <f t="shared" si="3"/>
        <v>-110</v>
      </c>
      <c r="E48" s="112">
        <f t="shared" si="3"/>
        <v>-96</v>
      </c>
      <c r="F48" s="112">
        <f t="shared" si="3"/>
        <v>0</v>
      </c>
      <c r="G48" s="112">
        <f t="shared" si="3"/>
        <v>-10967</v>
      </c>
      <c r="H48" s="112">
        <f t="shared" si="3"/>
        <v>51348</v>
      </c>
      <c r="I48" s="112">
        <f t="shared" si="3"/>
        <v>-3250</v>
      </c>
      <c r="J48" s="112">
        <f t="shared" si="3"/>
        <v>48098</v>
      </c>
      <c r="K48" s="48"/>
    </row>
    <row r="49" ht="13.5" thickTop="1"/>
    <row r="50" ht="12.75">
      <c r="A50" s="4"/>
    </row>
    <row r="51" ht="12.75">
      <c r="A51" s="4" t="s">
        <v>38</v>
      </c>
    </row>
    <row r="52" spans="1:10" ht="12.75">
      <c r="A52" s="154" t="s">
        <v>194</v>
      </c>
      <c r="B52" s="152"/>
      <c r="C52" s="152"/>
      <c r="D52" s="152"/>
      <c r="E52" s="152"/>
      <c r="F52" s="152"/>
      <c r="G52" s="152"/>
      <c r="H52" s="152"/>
      <c r="I52" s="152"/>
      <c r="J52" s="152"/>
    </row>
    <row r="53" spans="1:10" ht="12.75">
      <c r="A53" s="158" t="s">
        <v>228</v>
      </c>
      <c r="B53" s="159"/>
      <c r="C53" s="159"/>
      <c r="D53" s="159"/>
      <c r="E53" s="159"/>
      <c r="F53" s="159"/>
      <c r="G53" s="159"/>
      <c r="H53" s="159"/>
      <c r="I53" s="159"/>
      <c r="J53" s="159"/>
    </row>
  </sheetData>
  <sheetProtection/>
  <mergeCells count="4">
    <mergeCell ref="B8:H8"/>
    <mergeCell ref="A52:J52"/>
    <mergeCell ref="A53:J53"/>
    <mergeCell ref="C9:F9"/>
  </mergeCells>
  <printOptions horizontalCentered="1"/>
  <pageMargins left="0.28" right="0.25" top="0.5" bottom="0.5"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67"/>
  <sheetViews>
    <sheetView zoomScale="130" zoomScaleNormal="130" zoomScalePageLayoutView="0" workbookViewId="0" topLeftCell="A1">
      <selection activeCell="B12" sqref="B12"/>
    </sheetView>
  </sheetViews>
  <sheetFormatPr defaultColWidth="9.140625" defaultRowHeight="12.75"/>
  <cols>
    <col min="1" max="1" width="50.7109375" style="1" customWidth="1"/>
    <col min="2" max="2" width="3.421875" style="1" customWidth="1"/>
    <col min="3" max="3" width="13.57421875" style="10" customWidth="1"/>
    <col min="4" max="4" width="2.7109375" style="1" customWidth="1"/>
    <col min="5" max="5" width="12.8515625" style="1" customWidth="1"/>
    <col min="6" max="6" width="3.7109375" style="1" customWidth="1"/>
    <col min="7" max="7" width="13.00390625" style="1" customWidth="1"/>
    <col min="8" max="16384" width="9.140625" style="1" customWidth="1"/>
  </cols>
  <sheetData>
    <row r="1" spans="1:8" ht="15.75">
      <c r="A1" s="42" t="s">
        <v>159</v>
      </c>
      <c r="C1" s="11"/>
      <c r="D1" s="2"/>
      <c r="F1" s="2"/>
      <c r="H1" s="2"/>
    </row>
    <row r="2" ht="12.75"/>
    <row r="3" spans="1:3" ht="12.75">
      <c r="A3" s="160" t="s">
        <v>181</v>
      </c>
      <c r="B3" s="160"/>
      <c r="C3" s="160"/>
    </row>
    <row r="4" ht="12.75">
      <c r="A4" s="3" t="str">
        <f>'IS'!A4</f>
        <v>FOR THE FOURTH QUARTER ENDED 31 JULY 2013</v>
      </c>
    </row>
    <row r="5" spans="1:3" ht="12.75">
      <c r="A5" s="3" t="s">
        <v>83</v>
      </c>
      <c r="C5" s="11"/>
    </row>
    <row r="6" spans="3:5" ht="12.75">
      <c r="C6" s="12" t="s">
        <v>82</v>
      </c>
      <c r="E6" s="2" t="s">
        <v>82</v>
      </c>
    </row>
    <row r="7" spans="3:5" ht="12.75">
      <c r="C7" s="12" t="s">
        <v>48</v>
      </c>
      <c r="E7" s="2" t="s">
        <v>49</v>
      </c>
    </row>
    <row r="8" spans="3:5" ht="12.75">
      <c r="C8" s="12" t="s">
        <v>0</v>
      </c>
      <c r="E8" s="2" t="s">
        <v>0</v>
      </c>
    </row>
    <row r="9" spans="3:5" ht="12.75">
      <c r="C9" s="116" t="str">
        <f>'BS'!B10</f>
        <v>31.7.13</v>
      </c>
      <c r="E9" s="12" t="str">
        <f>'IS'!D11</f>
        <v>31.7.12</v>
      </c>
    </row>
    <row r="10" spans="3:5" ht="12.75">
      <c r="C10" s="12" t="s">
        <v>1</v>
      </c>
      <c r="E10" s="12" t="s">
        <v>1</v>
      </c>
    </row>
    <row r="11" spans="1:5" ht="12.75">
      <c r="A11" s="3" t="s">
        <v>53</v>
      </c>
      <c r="E11" s="10"/>
    </row>
    <row r="12" spans="1:5" ht="12.75">
      <c r="A12" s="1" t="s">
        <v>201</v>
      </c>
      <c r="C12" s="10">
        <v>1659</v>
      </c>
      <c r="E12" s="10">
        <f>'IS'!H26</f>
        <v>-13518</v>
      </c>
    </row>
    <row r="13" ht="9" customHeight="1">
      <c r="E13" s="4"/>
    </row>
    <row r="14" spans="1:5" ht="12.75">
      <c r="A14" s="1" t="s">
        <v>54</v>
      </c>
      <c r="E14" s="4"/>
    </row>
    <row r="15" spans="1:5" ht="12.75">
      <c r="A15" s="1" t="s">
        <v>55</v>
      </c>
      <c r="C15" s="10">
        <v>2682</v>
      </c>
      <c r="E15" s="4">
        <v>11982</v>
      </c>
    </row>
    <row r="16" spans="1:5" ht="12.75">
      <c r="A16" s="1" t="s">
        <v>56</v>
      </c>
      <c r="C16" s="10">
        <v>569</v>
      </c>
      <c r="E16" s="4">
        <v>1134</v>
      </c>
    </row>
    <row r="17" spans="3:5" ht="9" customHeight="1">
      <c r="C17" s="55"/>
      <c r="E17" s="92"/>
    </row>
    <row r="18" spans="1:5" ht="12.75">
      <c r="A18" s="1" t="s">
        <v>202</v>
      </c>
      <c r="C18" s="10">
        <f>SUM(C12:C17)</f>
        <v>4910</v>
      </c>
      <c r="E18" s="4">
        <f>+SUM(E12:E16)</f>
        <v>-402</v>
      </c>
    </row>
    <row r="19" ht="12.75">
      <c r="E19" s="4"/>
    </row>
    <row r="20" spans="1:5" ht="12.75">
      <c r="A20" s="1" t="s">
        <v>40</v>
      </c>
      <c r="C20" s="10">
        <v>25</v>
      </c>
      <c r="E20" s="4">
        <v>-4285</v>
      </c>
    </row>
    <row r="21" spans="1:5" ht="12.75">
      <c r="A21" s="1" t="s">
        <v>98</v>
      </c>
      <c r="C21" s="10">
        <v>923</v>
      </c>
      <c r="E21" s="4">
        <v>149</v>
      </c>
    </row>
    <row r="22" spans="1:5" ht="12.75">
      <c r="A22" s="1" t="s">
        <v>7</v>
      </c>
      <c r="C22" s="55">
        <v>-2862</v>
      </c>
      <c r="E22" s="92">
        <v>10953</v>
      </c>
    </row>
    <row r="23" spans="1:5" ht="12.75">
      <c r="A23" s="1" t="s">
        <v>120</v>
      </c>
      <c r="C23" s="10">
        <f>SUM(C18:C22)</f>
        <v>2996</v>
      </c>
      <c r="E23" s="4">
        <f>+SUM(E18:E22)</f>
        <v>6415</v>
      </c>
    </row>
    <row r="24" spans="1:5" ht="12.75">
      <c r="A24" s="1" t="s">
        <v>57</v>
      </c>
      <c r="C24" s="10">
        <v>-603</v>
      </c>
      <c r="E24" s="4">
        <v>-1163</v>
      </c>
    </row>
    <row r="25" spans="1:5" ht="12.75">
      <c r="A25" s="1" t="s">
        <v>274</v>
      </c>
      <c r="C25" s="55">
        <v>948</v>
      </c>
      <c r="E25" s="92">
        <v>-496</v>
      </c>
    </row>
    <row r="26" spans="1:5" ht="12.75">
      <c r="A26" s="1" t="s">
        <v>121</v>
      </c>
      <c r="C26" s="10">
        <f>SUM(C23:C25)</f>
        <v>3341</v>
      </c>
      <c r="E26" s="4">
        <f>+SUM(E23:E25)</f>
        <v>4756</v>
      </c>
    </row>
    <row r="27" ht="12.75">
      <c r="E27" s="4"/>
    </row>
    <row r="28" spans="1:5" ht="12.75" customHeight="1">
      <c r="A28" s="3" t="s">
        <v>58</v>
      </c>
      <c r="C28" s="19"/>
      <c r="E28" s="6"/>
    </row>
    <row r="29" spans="1:5" ht="12.75" customHeight="1">
      <c r="A29" s="1" t="s">
        <v>284</v>
      </c>
      <c r="C29" s="145">
        <v>34</v>
      </c>
      <c r="E29" s="113">
        <v>0</v>
      </c>
    </row>
    <row r="30" spans="1:5" ht="12.75">
      <c r="A30" s="1" t="s">
        <v>27</v>
      </c>
      <c r="C30" s="144">
        <v>-551</v>
      </c>
      <c r="D30" s="32"/>
      <c r="E30" s="114">
        <v>-1411</v>
      </c>
    </row>
    <row r="31" spans="1:5" ht="12.75">
      <c r="A31" s="1" t="s">
        <v>110</v>
      </c>
      <c r="C31" s="146">
        <v>0</v>
      </c>
      <c r="D31" s="32"/>
      <c r="E31" s="115">
        <v>63</v>
      </c>
    </row>
    <row r="32" spans="1:5" ht="12.75" customHeight="1">
      <c r="A32" s="1" t="s">
        <v>99</v>
      </c>
      <c r="C32" s="10">
        <f>SUM(C29:C31)</f>
        <v>-517</v>
      </c>
      <c r="E32" s="4">
        <f>SUM(E29:E31)</f>
        <v>-1348</v>
      </c>
    </row>
    <row r="33" ht="12.75">
      <c r="E33" s="4"/>
    </row>
    <row r="34" spans="1:5" ht="12.75" customHeight="1">
      <c r="A34" s="3" t="s">
        <v>59</v>
      </c>
      <c r="E34" s="4"/>
    </row>
    <row r="35" spans="1:5" ht="12.75">
      <c r="A35" s="1" t="s">
        <v>157</v>
      </c>
      <c r="C35" s="145">
        <v>59</v>
      </c>
      <c r="E35" s="113">
        <v>-1331</v>
      </c>
    </row>
    <row r="36" spans="1:5" ht="12.75">
      <c r="A36" s="1" t="s">
        <v>156</v>
      </c>
      <c r="C36" s="144">
        <v>132</v>
      </c>
      <c r="E36" s="114">
        <v>-118</v>
      </c>
    </row>
    <row r="37" spans="1:5" ht="13.5" customHeight="1">
      <c r="A37" s="1" t="s">
        <v>88</v>
      </c>
      <c r="C37" s="144">
        <v>-297</v>
      </c>
      <c r="E37" s="114">
        <v>-823</v>
      </c>
    </row>
    <row r="38" spans="1:5" ht="12.75">
      <c r="A38" s="1" t="s">
        <v>158</v>
      </c>
      <c r="C38" s="146">
        <v>-2</v>
      </c>
      <c r="E38" s="115">
        <v>-5</v>
      </c>
    </row>
    <row r="39" spans="1:5" ht="12.75" customHeight="1">
      <c r="A39" s="1" t="s">
        <v>60</v>
      </c>
      <c r="C39" s="19">
        <f>SUM(C35:C38)</f>
        <v>-108</v>
      </c>
      <c r="E39" s="6">
        <f>SUM(E35:E38)</f>
        <v>-2277</v>
      </c>
    </row>
    <row r="40" spans="3:5" ht="12.75" customHeight="1">
      <c r="C40" s="19"/>
      <c r="E40" s="6"/>
    </row>
    <row r="41" spans="1:5" ht="12.75" customHeight="1">
      <c r="A41" s="1" t="s">
        <v>208</v>
      </c>
      <c r="C41" s="19">
        <v>-18</v>
      </c>
      <c r="E41" s="6">
        <v>1</v>
      </c>
    </row>
    <row r="42" spans="3:5" ht="12.75">
      <c r="C42" s="55"/>
      <c r="E42" s="92"/>
    </row>
    <row r="43" spans="1:5" ht="12.75" customHeight="1">
      <c r="A43" s="1" t="s">
        <v>61</v>
      </c>
      <c r="C43" s="10">
        <f>C26+C32+C39+C41</f>
        <v>2698</v>
      </c>
      <c r="E43" s="10">
        <f>+E26+E32+E39+E41</f>
        <v>1132</v>
      </c>
    </row>
    <row r="44" ht="12.75" customHeight="1">
      <c r="E44" s="4"/>
    </row>
    <row r="45" spans="1:5" ht="12.75">
      <c r="A45" s="1" t="s">
        <v>62</v>
      </c>
      <c r="C45" s="120">
        <v>-3360</v>
      </c>
      <c r="E45" s="57">
        <v>-4491</v>
      </c>
    </row>
    <row r="46" spans="1:5" ht="13.5" thickBot="1">
      <c r="A46" s="1" t="s">
        <v>63</v>
      </c>
      <c r="C46" s="126">
        <f>SUM(C43:C45)</f>
        <v>-662</v>
      </c>
      <c r="E46" s="112">
        <f>SUM(E43:E45)</f>
        <v>-3359</v>
      </c>
    </row>
    <row r="47" spans="3:5" ht="13.5" thickTop="1">
      <c r="C47" s="19"/>
      <c r="E47" s="6"/>
    </row>
    <row r="48" spans="1:5" ht="12.75" customHeight="1">
      <c r="A48" s="3" t="s">
        <v>84</v>
      </c>
      <c r="C48" s="19"/>
      <c r="E48" s="6"/>
    </row>
    <row r="49" spans="1:5" ht="12.75">
      <c r="A49" s="1" t="s">
        <v>6</v>
      </c>
      <c r="C49" s="10">
        <v>4685</v>
      </c>
      <c r="E49" s="6">
        <v>1853</v>
      </c>
    </row>
    <row r="50" spans="1:5" ht="12.75">
      <c r="A50" s="1" t="s">
        <v>85</v>
      </c>
      <c r="C50" s="10">
        <v>-5347</v>
      </c>
      <c r="E50" s="6">
        <v>-5212</v>
      </c>
    </row>
    <row r="51" spans="3:5" ht="13.5" thickBot="1">
      <c r="C51" s="126">
        <f>SUM(C49:C50)</f>
        <v>-662</v>
      </c>
      <c r="E51" s="112">
        <f>SUM(E49:E50)</f>
        <v>-3359</v>
      </c>
    </row>
    <row r="52" spans="3:5" ht="13.5" thickTop="1">
      <c r="C52" s="19"/>
      <c r="E52" s="6"/>
    </row>
    <row r="53" ht="12.75">
      <c r="E53" s="6"/>
    </row>
    <row r="54" spans="1:5" ht="12.75">
      <c r="A54" s="64" t="s">
        <v>38</v>
      </c>
      <c r="B54" s="32"/>
      <c r="C54" s="147"/>
      <c r="D54" s="32"/>
      <c r="E54" s="6"/>
    </row>
    <row r="55" spans="1:8" ht="12.75">
      <c r="A55" s="150" t="s">
        <v>152</v>
      </c>
      <c r="B55" s="151"/>
      <c r="C55" s="151"/>
      <c r="D55" s="151"/>
      <c r="E55" s="151"/>
      <c r="F55" s="2"/>
      <c r="H55" s="2"/>
    </row>
    <row r="56" spans="1:8" ht="12.75">
      <c r="A56" s="150" t="s">
        <v>227</v>
      </c>
      <c r="B56" s="151"/>
      <c r="C56" s="151"/>
      <c r="D56" s="151"/>
      <c r="E56" s="151"/>
      <c r="F56" s="2"/>
      <c r="H56" s="2"/>
    </row>
    <row r="57" spans="1:8" ht="12.75">
      <c r="A57" s="151" t="s">
        <v>153</v>
      </c>
      <c r="B57" s="151"/>
      <c r="C57" s="151"/>
      <c r="D57" s="151"/>
      <c r="E57" s="151"/>
      <c r="F57" s="2"/>
      <c r="H57" s="2"/>
    </row>
    <row r="58" spans="4:8" ht="12.75">
      <c r="D58" s="2"/>
      <c r="E58" s="6"/>
      <c r="F58" s="2"/>
      <c r="H58" s="2"/>
    </row>
    <row r="59" ht="12.75">
      <c r="E59" s="6"/>
    </row>
    <row r="60" ht="12.75">
      <c r="E60" s="6"/>
    </row>
    <row r="61" ht="12.75">
      <c r="E61" s="6"/>
    </row>
    <row r="62" ht="12.75">
      <c r="E62" s="6"/>
    </row>
    <row r="63" ht="12.75">
      <c r="E63" s="4"/>
    </row>
    <row r="64" ht="12.75">
      <c r="E64" s="4"/>
    </row>
    <row r="65" ht="12.75">
      <c r="E65" s="4"/>
    </row>
    <row r="66" ht="12.75">
      <c r="E66" s="4"/>
    </row>
    <row r="67" spans="3:5" ht="12.75">
      <c r="C67" s="11"/>
      <c r="E67" s="4"/>
    </row>
  </sheetData>
  <sheetProtection/>
  <mergeCells count="4">
    <mergeCell ref="A55:E55"/>
    <mergeCell ref="A56:E56"/>
    <mergeCell ref="A57:E57"/>
    <mergeCell ref="A3:C3"/>
  </mergeCells>
  <printOptions/>
  <pageMargins left="1" right="0.5" top="0.5" bottom="0.5" header="0.5" footer="0.5"/>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K242"/>
  <sheetViews>
    <sheetView zoomScale="130" zoomScaleNormal="130" zoomScaleSheetLayoutView="150" zoomScalePageLayoutView="0" workbookViewId="0" topLeftCell="A106">
      <selection activeCell="B137" sqref="B137"/>
    </sheetView>
  </sheetViews>
  <sheetFormatPr defaultColWidth="9.140625" defaultRowHeight="12.75"/>
  <cols>
    <col min="1" max="1" width="4.57421875" style="20" customWidth="1"/>
    <col min="2" max="2" width="6.140625" style="1" customWidth="1"/>
    <col min="3" max="3" width="14.7109375" style="1" customWidth="1"/>
    <col min="4" max="8" width="11.7109375" style="1" customWidth="1"/>
    <col min="9" max="9" width="9.28125" style="1" customWidth="1"/>
    <col min="10" max="10" width="1.57421875" style="13" customWidth="1"/>
    <col min="11" max="16384" width="9.140625" style="13" customWidth="1"/>
  </cols>
  <sheetData>
    <row r="1" spans="1:8" s="1" customFormat="1" ht="15.75">
      <c r="A1" s="42" t="s">
        <v>159</v>
      </c>
      <c r="D1" s="2"/>
      <c r="F1" s="2"/>
      <c r="H1" s="2"/>
    </row>
    <row r="3" ht="15">
      <c r="A3" s="20" t="s">
        <v>25</v>
      </c>
    </row>
    <row r="4" spans="1:2" ht="15">
      <c r="A4" s="33" t="s">
        <v>279</v>
      </c>
      <c r="B4" s="34"/>
    </row>
    <row r="6" spans="1:2" ht="15">
      <c r="A6" s="21" t="s">
        <v>14</v>
      </c>
      <c r="B6" s="3" t="s">
        <v>94</v>
      </c>
    </row>
    <row r="7" spans="2:8" ht="15">
      <c r="B7" s="165" t="s">
        <v>239</v>
      </c>
      <c r="C7" s="161"/>
      <c r="D7" s="161"/>
      <c r="E7" s="161"/>
      <c r="F7" s="161"/>
      <c r="G7" s="161"/>
      <c r="H7" s="161"/>
    </row>
    <row r="8" spans="2:8" ht="15">
      <c r="B8" s="165" t="s">
        <v>288</v>
      </c>
      <c r="C8" s="161"/>
      <c r="D8" s="161"/>
      <c r="E8" s="161"/>
      <c r="F8" s="161"/>
      <c r="G8" s="161"/>
      <c r="H8" s="161"/>
    </row>
    <row r="9" spans="2:8" ht="15">
      <c r="B9" s="161" t="s">
        <v>289</v>
      </c>
      <c r="C9" s="161"/>
      <c r="D9" s="161"/>
      <c r="E9" s="161"/>
      <c r="F9" s="161"/>
      <c r="G9" s="161"/>
      <c r="H9" s="161"/>
    </row>
    <row r="10" spans="2:8" ht="15">
      <c r="B10" s="159" t="s">
        <v>290</v>
      </c>
      <c r="C10" s="159"/>
      <c r="D10" s="159"/>
      <c r="E10" s="159"/>
      <c r="F10" s="159"/>
      <c r="G10" s="159"/>
      <c r="H10" s="159"/>
    </row>
    <row r="11" spans="2:8" ht="15">
      <c r="B11" s="161"/>
      <c r="C11" s="161"/>
      <c r="D11" s="161"/>
      <c r="E11" s="161"/>
      <c r="F11" s="161"/>
      <c r="G11" s="161"/>
      <c r="H11" s="161"/>
    </row>
    <row r="12" spans="2:8" ht="15">
      <c r="B12" s="165" t="s">
        <v>143</v>
      </c>
      <c r="C12" s="161"/>
      <c r="D12" s="161"/>
      <c r="E12" s="161"/>
      <c r="F12" s="161"/>
      <c r="G12" s="161"/>
      <c r="H12" s="161"/>
    </row>
    <row r="13" spans="2:8" ht="15">
      <c r="B13" s="161" t="s">
        <v>222</v>
      </c>
      <c r="C13" s="161"/>
      <c r="D13" s="161"/>
      <c r="E13" s="161"/>
      <c r="F13" s="161"/>
      <c r="G13" s="161"/>
      <c r="H13" s="161"/>
    </row>
    <row r="14" spans="2:8" ht="15">
      <c r="B14" s="161" t="s">
        <v>144</v>
      </c>
      <c r="C14" s="161"/>
      <c r="D14" s="161"/>
      <c r="E14" s="161"/>
      <c r="F14" s="161"/>
      <c r="G14" s="161"/>
      <c r="H14" s="161"/>
    </row>
    <row r="15" spans="2:8" ht="15">
      <c r="B15" s="161" t="s">
        <v>166</v>
      </c>
      <c r="C15" s="161"/>
      <c r="D15" s="161"/>
      <c r="E15" s="161"/>
      <c r="F15" s="161"/>
      <c r="G15" s="161"/>
      <c r="H15" s="161"/>
    </row>
    <row r="16" spans="2:8" ht="15">
      <c r="B16" s="161" t="s">
        <v>167</v>
      </c>
      <c r="C16" s="161"/>
      <c r="D16" s="161"/>
      <c r="E16" s="161"/>
      <c r="F16" s="161"/>
      <c r="G16" s="161"/>
      <c r="H16" s="161"/>
    </row>
    <row r="17" spans="2:8" ht="15">
      <c r="B17" s="161" t="s">
        <v>223</v>
      </c>
      <c r="C17" s="161"/>
      <c r="D17" s="161"/>
      <c r="E17" s="161"/>
      <c r="F17" s="161"/>
      <c r="G17" s="161"/>
      <c r="H17" s="161"/>
    </row>
    <row r="18" spans="2:8" ht="15">
      <c r="B18" s="161"/>
      <c r="C18" s="161"/>
      <c r="D18" s="161"/>
      <c r="E18" s="161"/>
      <c r="F18" s="161"/>
      <c r="G18" s="161"/>
      <c r="H18" s="161"/>
    </row>
    <row r="19" spans="2:8" ht="15">
      <c r="B19" s="159" t="s">
        <v>269</v>
      </c>
      <c r="C19" s="159"/>
      <c r="D19" s="159"/>
      <c r="E19" s="159"/>
      <c r="F19" s="159"/>
      <c r="G19" s="159"/>
      <c r="H19" s="159"/>
    </row>
    <row r="20" spans="2:8" ht="15">
      <c r="B20" s="159" t="s">
        <v>240</v>
      </c>
      <c r="C20" s="159"/>
      <c r="D20" s="159"/>
      <c r="E20" s="159"/>
      <c r="F20" s="159"/>
      <c r="G20" s="159"/>
      <c r="H20" s="159"/>
    </row>
    <row r="21" spans="2:8" ht="15">
      <c r="B21" s="159" t="s">
        <v>241</v>
      </c>
      <c r="C21" s="159"/>
      <c r="D21" s="159"/>
      <c r="E21" s="159"/>
      <c r="F21" s="159"/>
      <c r="G21" s="159"/>
      <c r="H21" s="159"/>
    </row>
    <row r="22" spans="2:8" ht="15">
      <c r="B22" s="159" t="s">
        <v>270</v>
      </c>
      <c r="C22" s="159"/>
      <c r="D22" s="159"/>
      <c r="E22" s="159"/>
      <c r="F22" s="159"/>
      <c r="G22" s="159"/>
      <c r="H22" s="159"/>
    </row>
    <row r="23" spans="2:8" ht="15">
      <c r="B23" s="159" t="s">
        <v>242</v>
      </c>
      <c r="C23" s="159"/>
      <c r="D23" s="159"/>
      <c r="E23" s="159"/>
      <c r="F23" s="159"/>
      <c r="G23" s="159"/>
      <c r="H23" s="159"/>
    </row>
    <row r="24" spans="2:8" ht="15">
      <c r="B24" s="159" t="s">
        <v>243</v>
      </c>
      <c r="C24" s="159"/>
      <c r="D24" s="159"/>
      <c r="E24" s="159"/>
      <c r="F24" s="159"/>
      <c r="G24" s="159"/>
      <c r="H24" s="159"/>
    </row>
    <row r="25" spans="2:8" ht="15">
      <c r="B25" s="50"/>
      <c r="C25" s="50"/>
      <c r="D25" s="50"/>
      <c r="E25" s="50"/>
      <c r="F25" s="50"/>
      <c r="G25" s="50"/>
      <c r="H25" s="50"/>
    </row>
    <row r="26" spans="2:8" ht="15">
      <c r="B26" s="159" t="s">
        <v>299</v>
      </c>
      <c r="C26" s="159"/>
      <c r="D26" s="159"/>
      <c r="E26" s="159"/>
      <c r="F26" s="159"/>
      <c r="G26" s="159"/>
      <c r="H26" s="159"/>
    </row>
    <row r="27" spans="2:8" ht="15">
      <c r="B27" s="159" t="s">
        <v>300</v>
      </c>
      <c r="C27" s="159"/>
      <c r="D27" s="159"/>
      <c r="E27" s="159"/>
      <c r="F27" s="159"/>
      <c r="G27" s="159"/>
      <c r="H27" s="159"/>
    </row>
    <row r="28" spans="2:8" ht="15">
      <c r="B28" s="159" t="s">
        <v>244</v>
      </c>
      <c r="C28" s="159"/>
      <c r="D28" s="159"/>
      <c r="E28" s="159"/>
      <c r="F28" s="159"/>
      <c r="G28" s="159"/>
      <c r="H28" s="159"/>
    </row>
    <row r="29" spans="2:8" ht="15">
      <c r="B29" s="159" t="s">
        <v>291</v>
      </c>
      <c r="C29" s="159"/>
      <c r="D29" s="159"/>
      <c r="E29" s="159"/>
      <c r="F29" s="159"/>
      <c r="G29" s="159"/>
      <c r="H29" s="159"/>
    </row>
    <row r="30" spans="2:8" ht="15">
      <c r="B30" s="159" t="s">
        <v>245</v>
      </c>
      <c r="C30" s="159"/>
      <c r="D30" s="159"/>
      <c r="E30" s="159"/>
      <c r="F30" s="159"/>
      <c r="G30" s="159"/>
      <c r="H30" s="159"/>
    </row>
    <row r="31" spans="2:8" ht="15">
      <c r="B31" s="159"/>
      <c r="C31" s="159"/>
      <c r="D31" s="159"/>
      <c r="E31" s="159"/>
      <c r="F31" s="159"/>
      <c r="G31" s="159"/>
      <c r="H31" s="159"/>
    </row>
    <row r="32" spans="2:8" ht="15">
      <c r="B32" s="166" t="s">
        <v>235</v>
      </c>
      <c r="C32" s="166"/>
      <c r="D32" s="166"/>
      <c r="E32" s="166"/>
      <c r="F32" s="166"/>
      <c r="G32" s="166"/>
      <c r="H32" s="166"/>
    </row>
    <row r="33" spans="2:8" ht="15">
      <c r="B33" s="159" t="s">
        <v>238</v>
      </c>
      <c r="C33" s="159"/>
      <c r="D33" s="159"/>
      <c r="E33" s="159"/>
      <c r="F33" s="159"/>
      <c r="G33" s="159"/>
      <c r="H33" s="159"/>
    </row>
    <row r="34" spans="2:8" ht="15">
      <c r="B34" s="159" t="s">
        <v>246</v>
      </c>
      <c r="C34" s="159"/>
      <c r="D34" s="159"/>
      <c r="E34" s="159"/>
      <c r="F34" s="159"/>
      <c r="G34" s="159"/>
      <c r="H34" s="159"/>
    </row>
    <row r="35" spans="2:8" ht="15">
      <c r="B35" s="159" t="s">
        <v>247</v>
      </c>
      <c r="C35" s="159"/>
      <c r="D35" s="159"/>
      <c r="E35" s="159"/>
      <c r="F35" s="159"/>
      <c r="G35" s="159"/>
      <c r="H35" s="159"/>
    </row>
    <row r="36" spans="2:8" ht="15">
      <c r="B36" s="159" t="s">
        <v>248</v>
      </c>
      <c r="C36" s="159"/>
      <c r="D36" s="159"/>
      <c r="E36" s="159"/>
      <c r="F36" s="159"/>
      <c r="G36" s="159"/>
      <c r="H36" s="159"/>
    </row>
    <row r="37" spans="2:8" ht="15">
      <c r="B37" s="159" t="s">
        <v>249</v>
      </c>
      <c r="C37" s="159"/>
      <c r="D37" s="159"/>
      <c r="E37" s="159"/>
      <c r="F37" s="159"/>
      <c r="G37" s="159"/>
      <c r="H37" s="159"/>
    </row>
    <row r="38" spans="2:8" ht="15">
      <c r="B38" s="159" t="s">
        <v>250</v>
      </c>
      <c r="C38" s="159"/>
      <c r="D38" s="159"/>
      <c r="E38" s="159"/>
      <c r="F38" s="159"/>
      <c r="G38" s="159"/>
      <c r="H38" s="159"/>
    </row>
    <row r="39" spans="2:8" ht="15">
      <c r="B39" s="159" t="s">
        <v>251</v>
      </c>
      <c r="C39" s="159"/>
      <c r="D39" s="159"/>
      <c r="E39" s="159"/>
      <c r="F39" s="159"/>
      <c r="G39" s="159"/>
      <c r="H39" s="159"/>
    </row>
    <row r="40" spans="2:8" ht="15">
      <c r="B40" s="50"/>
      <c r="C40" s="50"/>
      <c r="D40" s="50"/>
      <c r="E40" s="50"/>
      <c r="F40" s="50"/>
      <c r="G40" s="50"/>
      <c r="H40" s="50"/>
    </row>
    <row r="41" spans="1:2" ht="15">
      <c r="A41" s="21">
        <f>A6+1</f>
        <v>2</v>
      </c>
      <c r="B41" s="3" t="s">
        <v>18</v>
      </c>
    </row>
    <row r="42" ht="15">
      <c r="B42" s="1" t="s">
        <v>224</v>
      </c>
    </row>
    <row r="44" spans="1:2" ht="15">
      <c r="A44" s="21">
        <f>A41+1</f>
        <v>3</v>
      </c>
      <c r="B44" s="3" t="s">
        <v>19</v>
      </c>
    </row>
    <row r="45" spans="1:2" ht="15">
      <c r="A45" s="21"/>
      <c r="B45" s="1" t="s">
        <v>146</v>
      </c>
    </row>
    <row r="46" spans="1:2" ht="15">
      <c r="A46" s="21"/>
      <c r="B46" s="1" t="s">
        <v>145</v>
      </c>
    </row>
    <row r="47" spans="1:2" ht="15">
      <c r="A47" s="21"/>
      <c r="B47" s="3"/>
    </row>
    <row r="48" spans="1:2" ht="15">
      <c r="A48" s="21">
        <f>A44+1</f>
        <v>4</v>
      </c>
      <c r="B48" s="3" t="s">
        <v>64</v>
      </c>
    </row>
    <row r="49" ht="15">
      <c r="B49" s="1" t="s">
        <v>209</v>
      </c>
    </row>
    <row r="51" spans="1:2" ht="15">
      <c r="A51" s="21">
        <f>A48+1</f>
        <v>5</v>
      </c>
      <c r="B51" s="3" t="s">
        <v>65</v>
      </c>
    </row>
    <row r="52" ht="15">
      <c r="B52" s="1" t="s">
        <v>67</v>
      </c>
    </row>
    <row r="53" ht="15">
      <c r="B53" s="1" t="s">
        <v>68</v>
      </c>
    </row>
    <row r="55" spans="1:2" ht="15">
      <c r="A55" s="21">
        <f>A51+1</f>
        <v>6</v>
      </c>
      <c r="B55" s="3" t="s">
        <v>66</v>
      </c>
    </row>
    <row r="56" ht="15">
      <c r="B56" s="1" t="s">
        <v>125</v>
      </c>
    </row>
    <row r="58" spans="1:2" ht="15">
      <c r="A58" s="21">
        <f>A55+1</f>
        <v>7</v>
      </c>
      <c r="B58" s="3" t="s">
        <v>20</v>
      </c>
    </row>
    <row r="59" ht="15">
      <c r="B59" s="1" t="s">
        <v>126</v>
      </c>
    </row>
    <row r="61" spans="1:2" ht="15">
      <c r="A61" s="21">
        <f>A58+1</f>
        <v>8</v>
      </c>
      <c r="B61" s="3" t="s">
        <v>21</v>
      </c>
    </row>
    <row r="62" spans="1:8" ht="15">
      <c r="A62" s="21"/>
      <c r="B62" s="163" t="s">
        <v>147</v>
      </c>
      <c r="C62" s="164"/>
      <c r="D62" s="164"/>
      <c r="E62" s="164"/>
      <c r="F62" s="164"/>
      <c r="G62" s="164"/>
      <c r="H62" s="164"/>
    </row>
    <row r="63" spans="1:8" ht="15">
      <c r="A63" s="51"/>
      <c r="B63" s="158" t="s">
        <v>252</v>
      </c>
      <c r="C63" s="159"/>
      <c r="D63" s="159"/>
      <c r="E63" s="159"/>
      <c r="F63" s="159"/>
      <c r="G63" s="159"/>
      <c r="H63" s="159"/>
    </row>
    <row r="64" spans="1:8" ht="15">
      <c r="A64" s="51"/>
      <c r="B64" s="158" t="s">
        <v>253</v>
      </c>
      <c r="C64" s="159"/>
      <c r="D64" s="159"/>
      <c r="E64" s="159"/>
      <c r="F64" s="159"/>
      <c r="G64" s="159"/>
      <c r="H64" s="159"/>
    </row>
    <row r="65" spans="1:8" ht="15">
      <c r="A65" s="51"/>
      <c r="B65" s="158" t="s">
        <v>254</v>
      </c>
      <c r="C65" s="159"/>
      <c r="D65" s="159"/>
      <c r="E65" s="159"/>
      <c r="F65" s="159"/>
      <c r="G65" s="159"/>
      <c r="H65" s="159"/>
    </row>
    <row r="66" spans="1:8" ht="15">
      <c r="A66" s="51"/>
      <c r="B66" s="158" t="s">
        <v>255</v>
      </c>
      <c r="C66" s="159"/>
      <c r="D66" s="159"/>
      <c r="E66" s="159"/>
      <c r="F66" s="159"/>
      <c r="G66" s="159"/>
      <c r="H66" s="159"/>
    </row>
    <row r="67" spans="1:8" ht="15">
      <c r="A67" s="51"/>
      <c r="B67" s="159"/>
      <c r="C67" s="159"/>
      <c r="D67" s="159"/>
      <c r="E67" s="159"/>
      <c r="F67" s="159"/>
      <c r="G67" s="159"/>
      <c r="H67" s="159"/>
    </row>
    <row r="68" spans="1:8" ht="15">
      <c r="A68" s="51"/>
      <c r="B68" s="170" t="s">
        <v>148</v>
      </c>
      <c r="C68" s="166"/>
      <c r="D68" s="166"/>
      <c r="E68" s="166"/>
      <c r="F68" s="166"/>
      <c r="G68" s="166"/>
      <c r="H68" s="166"/>
    </row>
    <row r="69" spans="1:8" ht="15">
      <c r="A69" s="51"/>
      <c r="B69" s="158" t="s">
        <v>293</v>
      </c>
      <c r="C69" s="159"/>
      <c r="D69" s="159"/>
      <c r="E69" s="159"/>
      <c r="F69" s="159"/>
      <c r="G69" s="159"/>
      <c r="H69" s="159"/>
    </row>
    <row r="70" spans="1:8" ht="15">
      <c r="A70" s="51"/>
      <c r="B70" s="159" t="s">
        <v>292</v>
      </c>
      <c r="C70" s="159"/>
      <c r="D70" s="159"/>
      <c r="E70" s="159"/>
      <c r="F70" s="159"/>
      <c r="G70" s="159"/>
      <c r="H70" s="159"/>
    </row>
    <row r="71" spans="1:8" ht="15">
      <c r="A71" s="51"/>
      <c r="B71" s="50"/>
      <c r="C71" s="50"/>
      <c r="D71" s="50"/>
      <c r="E71" s="50"/>
      <c r="F71" s="50"/>
      <c r="G71" s="50"/>
      <c r="H71" s="50"/>
    </row>
    <row r="72" spans="1:8" ht="15">
      <c r="A72" s="51"/>
      <c r="B72" s="158" t="s">
        <v>149</v>
      </c>
      <c r="C72" s="159"/>
      <c r="D72" s="159"/>
      <c r="E72" s="159"/>
      <c r="F72" s="159"/>
      <c r="G72" s="159"/>
      <c r="H72" s="159"/>
    </row>
    <row r="73" spans="1:8" ht="15">
      <c r="A73" s="51"/>
      <c r="B73" s="158" t="s">
        <v>161</v>
      </c>
      <c r="C73" s="159"/>
      <c r="D73" s="159"/>
      <c r="E73" s="159"/>
      <c r="F73" s="159"/>
      <c r="G73" s="159"/>
      <c r="H73" s="159"/>
    </row>
    <row r="74" spans="1:8" ht="15">
      <c r="A74" s="51"/>
      <c r="B74" s="158" t="s">
        <v>162</v>
      </c>
      <c r="C74" s="159"/>
      <c r="D74" s="159"/>
      <c r="E74" s="159"/>
      <c r="F74" s="159"/>
      <c r="G74" s="159"/>
      <c r="H74" s="159"/>
    </row>
    <row r="75" spans="1:8" ht="15">
      <c r="A75" s="51"/>
      <c r="B75" s="49"/>
      <c r="C75" s="49"/>
      <c r="D75" s="49"/>
      <c r="E75" s="49"/>
      <c r="F75" s="49"/>
      <c r="G75" s="49"/>
      <c r="H75" s="49"/>
    </row>
    <row r="76" spans="1:8" ht="15">
      <c r="A76" s="21"/>
      <c r="B76" s="3"/>
      <c r="E76" s="153" t="s">
        <v>138</v>
      </c>
      <c r="F76" s="153"/>
      <c r="G76" s="153"/>
      <c r="H76" s="153"/>
    </row>
    <row r="77" spans="1:8" ht="15">
      <c r="A77" s="21"/>
      <c r="E77" s="162" t="str">
        <f>'BS'!B10</f>
        <v>31.7.13</v>
      </c>
      <c r="F77" s="162"/>
      <c r="G77" s="162"/>
      <c r="H77" s="162"/>
    </row>
    <row r="78" spans="1:8" ht="15">
      <c r="A78" s="21"/>
      <c r="E78" s="2"/>
      <c r="F78" s="2" t="s">
        <v>155</v>
      </c>
      <c r="G78" s="2" t="s">
        <v>13</v>
      </c>
      <c r="H78" s="2" t="s">
        <v>102</v>
      </c>
    </row>
    <row r="79" spans="1:8" ht="15">
      <c r="A79" s="21"/>
      <c r="B79" s="3"/>
      <c r="E79" s="2" t="s">
        <v>3</v>
      </c>
      <c r="F79" s="2" t="s">
        <v>154</v>
      </c>
      <c r="G79" s="2" t="s">
        <v>101</v>
      </c>
      <c r="H79" s="2" t="s">
        <v>103</v>
      </c>
    </row>
    <row r="80" spans="1:8" ht="15">
      <c r="A80" s="21"/>
      <c r="B80" s="3"/>
      <c r="E80" s="2" t="s">
        <v>1</v>
      </c>
      <c r="F80" s="2" t="s">
        <v>1</v>
      </c>
      <c r="G80" s="2" t="s">
        <v>1</v>
      </c>
      <c r="H80" s="2" t="s">
        <v>1</v>
      </c>
    </row>
    <row r="81" spans="1:8" ht="15">
      <c r="A81" s="21"/>
      <c r="G81" s="11"/>
      <c r="H81" s="11"/>
    </row>
    <row r="82" spans="1:8" ht="15">
      <c r="A82" s="21"/>
      <c r="B82" s="1" t="s">
        <v>100</v>
      </c>
      <c r="E82" s="10">
        <f>E85-E83</f>
        <v>14485</v>
      </c>
      <c r="F82" s="10">
        <f>F85-F83</f>
        <v>1019</v>
      </c>
      <c r="G82" s="48">
        <f>G94</f>
        <v>87127</v>
      </c>
      <c r="H82" s="10">
        <f>H94-218</f>
        <v>317</v>
      </c>
    </row>
    <row r="83" spans="1:8" ht="15">
      <c r="A83" s="21"/>
      <c r="B83" s="1" t="s">
        <v>168</v>
      </c>
      <c r="E83" s="10">
        <f>E95-4679</f>
        <v>668</v>
      </c>
      <c r="F83" s="10">
        <f>F95-184</f>
        <v>-424</v>
      </c>
      <c r="G83" s="10">
        <f>G95</f>
        <v>5927</v>
      </c>
      <c r="H83" s="10">
        <f>H95-0</f>
        <v>16</v>
      </c>
    </row>
    <row r="84" spans="1:8" ht="15">
      <c r="A84" s="21"/>
      <c r="E84" s="10"/>
      <c r="G84" s="10"/>
      <c r="H84" s="10"/>
    </row>
    <row r="85" spans="1:8" ht="15">
      <c r="A85" s="21"/>
      <c r="B85" s="3"/>
      <c r="E85" s="123">
        <f>'IS'!B14</f>
        <v>15153</v>
      </c>
      <c r="F85" s="53">
        <f>'IS'!B26</f>
        <v>595</v>
      </c>
      <c r="G85" s="123">
        <f>G97</f>
        <v>93054</v>
      </c>
      <c r="H85" s="123">
        <f>SUM(H82:H84)</f>
        <v>333</v>
      </c>
    </row>
    <row r="86" spans="1:8" ht="15.75" thickBot="1">
      <c r="A86" s="21"/>
      <c r="B86" s="3"/>
      <c r="E86" s="65"/>
      <c r="F86" s="90"/>
      <c r="G86" s="65"/>
      <c r="H86" s="65"/>
    </row>
    <row r="87" spans="1:2" ht="15.75" thickTop="1">
      <c r="A87" s="21"/>
      <c r="B87" s="3"/>
    </row>
    <row r="88" spans="1:8" ht="15">
      <c r="A88" s="21"/>
      <c r="B88" s="3"/>
      <c r="E88" s="153" t="s">
        <v>104</v>
      </c>
      <c r="F88" s="153"/>
      <c r="G88" s="153"/>
      <c r="H88" s="153"/>
    </row>
    <row r="89" spans="1:8" ht="15">
      <c r="A89" s="21"/>
      <c r="E89" s="162" t="str">
        <f>'BS'!B10</f>
        <v>31.7.13</v>
      </c>
      <c r="F89" s="162"/>
      <c r="G89" s="162"/>
      <c r="H89" s="162"/>
    </row>
    <row r="90" spans="1:8" ht="15">
      <c r="A90" s="21"/>
      <c r="F90" s="2" t="s">
        <v>155</v>
      </c>
      <c r="G90" s="2" t="s">
        <v>13</v>
      </c>
      <c r="H90" s="2" t="s">
        <v>102</v>
      </c>
    </row>
    <row r="91" spans="1:8" ht="15">
      <c r="A91" s="21"/>
      <c r="B91" s="3"/>
      <c r="E91" s="2" t="s">
        <v>3</v>
      </c>
      <c r="F91" s="2" t="s">
        <v>154</v>
      </c>
      <c r="G91" s="2" t="s">
        <v>101</v>
      </c>
      <c r="H91" s="2" t="s">
        <v>103</v>
      </c>
    </row>
    <row r="92" spans="1:8" ht="15">
      <c r="A92" s="21"/>
      <c r="B92" s="3"/>
      <c r="E92" s="2" t="s">
        <v>1</v>
      </c>
      <c r="F92" s="2" t="s">
        <v>1</v>
      </c>
      <c r="G92" s="2" t="s">
        <v>1</v>
      </c>
      <c r="H92" s="2" t="s">
        <v>1</v>
      </c>
    </row>
    <row r="93" spans="1:8" ht="15">
      <c r="A93" s="21"/>
      <c r="H93" s="11"/>
    </row>
    <row r="94" spans="1:8" ht="15">
      <c r="A94" s="21"/>
      <c r="B94" s="1" t="str">
        <f>B82</f>
        <v>Malaysia </v>
      </c>
      <c r="E94" s="10">
        <f>E97-E95-E96</f>
        <v>39888</v>
      </c>
      <c r="F94" s="10">
        <f>F97-F95-F96</f>
        <v>1899</v>
      </c>
      <c r="G94" s="124">
        <f>G97-G95</f>
        <v>87127</v>
      </c>
      <c r="H94" s="10">
        <f>H97-H95</f>
        <v>535</v>
      </c>
    </row>
    <row r="95" spans="1:8" ht="15">
      <c r="A95" s="21"/>
      <c r="B95" s="1" t="str">
        <f>B83</f>
        <v>Europe</v>
      </c>
      <c r="E95" s="10">
        <v>5347</v>
      </c>
      <c r="F95" s="10">
        <v>-240</v>
      </c>
      <c r="G95" s="10">
        <v>5927</v>
      </c>
      <c r="H95" s="10">
        <v>16</v>
      </c>
    </row>
    <row r="96" spans="1:8" ht="15">
      <c r="A96" s="21"/>
      <c r="E96" s="10"/>
      <c r="G96" s="4"/>
      <c r="H96" s="107"/>
    </row>
    <row r="97" spans="1:8" ht="15">
      <c r="A97" s="21"/>
      <c r="B97" s="3"/>
      <c r="E97" s="123">
        <f>'IS'!F14</f>
        <v>45235</v>
      </c>
      <c r="F97" s="53">
        <f>'IS'!F26</f>
        <v>1659</v>
      </c>
      <c r="G97" s="53">
        <f>'BS'!B27</f>
        <v>93054</v>
      </c>
      <c r="H97" s="123">
        <v>551</v>
      </c>
    </row>
    <row r="98" spans="1:8" ht="15.75" thickBot="1">
      <c r="A98" s="21"/>
      <c r="B98" s="3"/>
      <c r="E98" s="66"/>
      <c r="F98" s="90"/>
      <c r="G98" s="66"/>
      <c r="H98" s="65"/>
    </row>
    <row r="99" ht="15.75" thickTop="1">
      <c r="A99" s="21"/>
    </row>
    <row r="100" spans="1:2" ht="15">
      <c r="A100" s="21">
        <f>A61+1</f>
        <v>9</v>
      </c>
      <c r="B100" s="3" t="s">
        <v>15</v>
      </c>
    </row>
    <row r="101" ht="15">
      <c r="B101" s="1" t="s">
        <v>211</v>
      </c>
    </row>
    <row r="102" ht="15">
      <c r="B102" s="1" t="s">
        <v>225</v>
      </c>
    </row>
    <row r="104" spans="1:2" ht="15">
      <c r="A104" s="21">
        <f>A100+1</f>
        <v>10</v>
      </c>
      <c r="B104" s="3" t="s">
        <v>16</v>
      </c>
    </row>
    <row r="105" ht="15">
      <c r="B105" s="1" t="s">
        <v>132</v>
      </c>
    </row>
    <row r="106" ht="15">
      <c r="B106" s="1" t="s">
        <v>127</v>
      </c>
    </row>
    <row r="108" spans="1:2" ht="15">
      <c r="A108" s="21">
        <f>A104+1</f>
        <v>11</v>
      </c>
      <c r="B108" s="3" t="s">
        <v>28</v>
      </c>
    </row>
    <row r="109" ht="15">
      <c r="B109" s="1" t="s">
        <v>133</v>
      </c>
    </row>
    <row r="111" spans="1:2" ht="15">
      <c r="A111" s="21">
        <f>A108+1</f>
        <v>12</v>
      </c>
      <c r="B111" s="3" t="s">
        <v>69</v>
      </c>
    </row>
    <row r="112" spans="2:8" ht="15">
      <c r="B112" s="152" t="s">
        <v>257</v>
      </c>
      <c r="C112" s="152"/>
      <c r="D112" s="152"/>
      <c r="E112" s="152"/>
      <c r="F112" s="152"/>
      <c r="G112" s="152"/>
      <c r="H112" s="152"/>
    </row>
    <row r="113" spans="2:8" ht="15">
      <c r="B113" s="49" t="s">
        <v>256</v>
      </c>
      <c r="C113" s="49"/>
      <c r="D113" s="49"/>
      <c r="E113" s="49"/>
      <c r="F113" s="49"/>
      <c r="G113" s="49"/>
      <c r="H113" s="49"/>
    </row>
    <row r="115" spans="1:2" ht="15">
      <c r="A115" s="21">
        <f>A111+1</f>
        <v>13</v>
      </c>
      <c r="B115" s="3" t="s">
        <v>70</v>
      </c>
    </row>
    <row r="116" spans="2:8" ht="15">
      <c r="B116" s="148" t="s">
        <v>108</v>
      </c>
      <c r="C116" s="148"/>
      <c r="D116" s="148"/>
      <c r="E116" s="148"/>
      <c r="F116" s="148"/>
      <c r="G116" s="148"/>
      <c r="H116" s="148"/>
    </row>
    <row r="118" spans="1:2" ht="15">
      <c r="A118" s="38">
        <f>A115+1</f>
        <v>14</v>
      </c>
      <c r="B118" s="3" t="s">
        <v>17</v>
      </c>
    </row>
    <row r="119" spans="1:9" s="14" customFormat="1" ht="15">
      <c r="A119" s="21"/>
      <c r="B119" s="167" t="s">
        <v>286</v>
      </c>
      <c r="C119" s="167"/>
      <c r="D119" s="167"/>
      <c r="E119" s="167"/>
      <c r="F119" s="167"/>
      <c r="G119" s="167"/>
      <c r="H119" s="167"/>
      <c r="I119" s="11"/>
    </row>
    <row r="120" spans="1:9" s="14" customFormat="1" ht="15">
      <c r="A120" s="21"/>
      <c r="B120" s="167" t="s">
        <v>297</v>
      </c>
      <c r="C120" s="167"/>
      <c r="D120" s="167"/>
      <c r="E120" s="167"/>
      <c r="F120" s="167"/>
      <c r="G120" s="167"/>
      <c r="H120" s="167"/>
      <c r="I120" s="11"/>
    </row>
    <row r="121" spans="1:9" s="14" customFormat="1" ht="15">
      <c r="A121" s="22"/>
      <c r="B121" s="167" t="s">
        <v>294</v>
      </c>
      <c r="C121" s="167"/>
      <c r="D121" s="167"/>
      <c r="E121" s="167"/>
      <c r="F121" s="167"/>
      <c r="G121" s="167"/>
      <c r="H121" s="167"/>
      <c r="I121" s="11"/>
    </row>
    <row r="122" spans="1:9" s="14" customFormat="1" ht="15">
      <c r="A122" s="22"/>
      <c r="B122" s="167" t="s">
        <v>301</v>
      </c>
      <c r="C122" s="167"/>
      <c r="D122" s="167"/>
      <c r="E122" s="167"/>
      <c r="F122" s="167"/>
      <c r="G122" s="167"/>
      <c r="H122" s="167"/>
      <c r="I122" s="11"/>
    </row>
    <row r="123" spans="1:9" s="14" customFormat="1" ht="15">
      <c r="A123" s="22"/>
      <c r="B123" s="167" t="s">
        <v>302</v>
      </c>
      <c r="C123" s="167"/>
      <c r="D123" s="167"/>
      <c r="E123" s="167"/>
      <c r="F123" s="167"/>
      <c r="G123" s="167"/>
      <c r="H123" s="167"/>
      <c r="I123" s="11"/>
    </row>
    <row r="124" spans="2:8" ht="15" customHeight="1">
      <c r="B124" s="105"/>
      <c r="C124" s="105"/>
      <c r="D124" s="105"/>
      <c r="E124" s="105"/>
      <c r="F124" s="105"/>
      <c r="G124" s="105"/>
      <c r="H124" s="105"/>
    </row>
    <row r="125" spans="1:9" s="14" customFormat="1" ht="15">
      <c r="A125" s="21">
        <f>A118+1</f>
        <v>15</v>
      </c>
      <c r="B125" s="39" t="s">
        <v>160</v>
      </c>
      <c r="C125" s="11"/>
      <c r="D125" s="11"/>
      <c r="E125" s="11"/>
      <c r="F125" s="11"/>
      <c r="G125" s="11"/>
      <c r="H125" s="11"/>
      <c r="I125" s="11"/>
    </row>
    <row r="126" spans="1:8" ht="15">
      <c r="A126" s="143"/>
      <c r="B126" s="152" t="s">
        <v>295</v>
      </c>
      <c r="C126" s="152"/>
      <c r="D126" s="152"/>
      <c r="E126" s="152"/>
      <c r="F126" s="152"/>
      <c r="G126" s="152"/>
      <c r="H126" s="152"/>
    </row>
    <row r="127" spans="1:8" ht="15">
      <c r="A127" s="143"/>
      <c r="B127" s="152" t="s">
        <v>296</v>
      </c>
      <c r="C127" s="152"/>
      <c r="D127" s="152"/>
      <c r="E127" s="152"/>
      <c r="F127" s="152"/>
      <c r="G127" s="152"/>
      <c r="H127" s="152"/>
    </row>
    <row r="128" spans="1:8" ht="15">
      <c r="A128" s="143"/>
      <c r="B128" s="152" t="s">
        <v>298</v>
      </c>
      <c r="C128" s="152"/>
      <c r="D128" s="152"/>
      <c r="E128" s="152"/>
      <c r="F128" s="152"/>
      <c r="G128" s="152"/>
      <c r="H128" s="152"/>
    </row>
    <row r="129" spans="1:8" ht="15">
      <c r="A129" s="143"/>
      <c r="B129" s="49" t="s">
        <v>309</v>
      </c>
      <c r="C129" s="49"/>
      <c r="D129" s="49"/>
      <c r="E129" s="49"/>
      <c r="F129" s="49"/>
      <c r="G129" s="49"/>
      <c r="H129" s="49"/>
    </row>
    <row r="130" spans="1:9" s="14" customFormat="1" ht="15">
      <c r="A130" s="22"/>
      <c r="B130" s="11"/>
      <c r="C130" s="11"/>
      <c r="D130" s="11"/>
      <c r="E130" s="11"/>
      <c r="F130" s="11"/>
      <c r="G130" s="11"/>
      <c r="H130" s="11"/>
      <c r="I130" s="11"/>
    </row>
    <row r="131" spans="1:2" ht="15">
      <c r="A131" s="21">
        <f>A125+1</f>
        <v>16</v>
      </c>
      <c r="B131" s="3" t="s">
        <v>79</v>
      </c>
    </row>
    <row r="132" spans="2:8" ht="15">
      <c r="B132" s="152" t="s">
        <v>306</v>
      </c>
      <c r="C132" s="152"/>
      <c r="D132" s="152"/>
      <c r="E132" s="152"/>
      <c r="F132" s="152"/>
      <c r="G132" s="152"/>
      <c r="H132" s="152"/>
    </row>
    <row r="133" spans="2:8" ht="15">
      <c r="B133" s="152" t="s">
        <v>307</v>
      </c>
      <c r="C133" s="152"/>
      <c r="D133" s="152"/>
      <c r="E133" s="152"/>
      <c r="F133" s="152"/>
      <c r="G133" s="152"/>
      <c r="H133" s="152"/>
    </row>
    <row r="134" spans="2:8" ht="15">
      <c r="B134" s="152" t="s">
        <v>304</v>
      </c>
      <c r="C134" s="152"/>
      <c r="D134" s="152"/>
      <c r="E134" s="152"/>
      <c r="F134" s="152"/>
      <c r="G134" s="152"/>
      <c r="H134" s="152"/>
    </row>
    <row r="135" spans="2:8" ht="15">
      <c r="B135" s="152" t="s">
        <v>303</v>
      </c>
      <c r="C135" s="152"/>
      <c r="D135" s="152"/>
      <c r="E135" s="152"/>
      <c r="F135" s="152"/>
      <c r="G135" s="152"/>
      <c r="H135" s="152"/>
    </row>
    <row r="136" spans="2:8" ht="15">
      <c r="B136" s="168" t="s">
        <v>310</v>
      </c>
      <c r="C136" s="168"/>
      <c r="D136" s="168"/>
      <c r="E136" s="168"/>
      <c r="F136" s="168"/>
      <c r="G136" s="168"/>
      <c r="H136" s="168"/>
    </row>
    <row r="137" spans="2:8" ht="15">
      <c r="B137" s="148" t="s">
        <v>305</v>
      </c>
      <c r="C137" s="148"/>
      <c r="D137" s="148"/>
      <c r="E137" s="148"/>
      <c r="F137" s="148"/>
      <c r="G137" s="148"/>
      <c r="H137" s="148"/>
    </row>
    <row r="138" ht="15">
      <c r="F138" s="149"/>
    </row>
    <row r="139" spans="1:2" ht="15">
      <c r="A139" s="21">
        <f>A131+1</f>
        <v>17</v>
      </c>
      <c r="B139" s="3" t="s">
        <v>4</v>
      </c>
    </row>
    <row r="140" spans="6:8" ht="15">
      <c r="F140" s="2" t="s">
        <v>48</v>
      </c>
      <c r="H140" s="2" t="s">
        <v>48</v>
      </c>
    </row>
    <row r="141" spans="6:8" ht="15">
      <c r="F141" s="2" t="s">
        <v>0</v>
      </c>
      <c r="H141" s="2" t="s">
        <v>2</v>
      </c>
    </row>
    <row r="142" spans="6:8" ht="15">
      <c r="F142" s="15" t="str">
        <f>E77</f>
        <v>31.7.13</v>
      </c>
      <c r="H142" s="15" t="str">
        <f>E89</f>
        <v>31.7.13</v>
      </c>
    </row>
    <row r="143" spans="1:9" ht="15">
      <c r="A143" s="13"/>
      <c r="F143" s="2" t="s">
        <v>1</v>
      </c>
      <c r="H143" s="2" t="s">
        <v>1</v>
      </c>
      <c r="I143" s="13"/>
    </row>
    <row r="144" spans="1:9" ht="15">
      <c r="A144" s="13"/>
      <c r="B144" s="1" t="s">
        <v>71</v>
      </c>
      <c r="F144" s="11"/>
      <c r="G144" s="11"/>
      <c r="H144" s="11"/>
      <c r="I144" s="13"/>
    </row>
    <row r="145" spans="1:9" ht="15">
      <c r="A145" s="13"/>
      <c r="B145" s="40" t="s">
        <v>95</v>
      </c>
      <c r="C145" s="40"/>
      <c r="D145" s="40"/>
      <c r="E145" s="40"/>
      <c r="F145" s="23"/>
      <c r="G145" s="23"/>
      <c r="H145" s="24"/>
      <c r="I145" s="13"/>
    </row>
    <row r="146" spans="1:9" ht="12.75" customHeight="1" hidden="1">
      <c r="A146" s="13"/>
      <c r="B146" s="40"/>
      <c r="C146" s="40"/>
      <c r="D146" s="40"/>
      <c r="E146" s="40"/>
      <c r="F146" s="23"/>
      <c r="G146" s="23"/>
      <c r="H146" s="24"/>
      <c r="I146" s="13"/>
    </row>
    <row r="147" spans="1:9" ht="15">
      <c r="A147" s="13"/>
      <c r="B147" s="43" t="s">
        <v>96</v>
      </c>
      <c r="C147" s="40"/>
      <c r="D147" s="40"/>
      <c r="E147" s="40"/>
      <c r="F147" s="23">
        <v>546</v>
      </c>
      <c r="G147" s="23"/>
      <c r="H147" s="23">
        <f>H149-H148</f>
        <v>586</v>
      </c>
      <c r="I147" s="13"/>
    </row>
    <row r="148" spans="1:9" ht="15">
      <c r="A148" s="13"/>
      <c r="B148" s="44" t="s">
        <v>97</v>
      </c>
      <c r="C148" s="40"/>
      <c r="D148" s="40"/>
      <c r="E148" s="40"/>
      <c r="F148" s="23">
        <v>126</v>
      </c>
      <c r="G148" s="23"/>
      <c r="H148" s="23">
        <v>126</v>
      </c>
      <c r="I148" s="13"/>
    </row>
    <row r="149" spans="1:9" ht="15.75" thickBot="1">
      <c r="A149" s="13"/>
      <c r="B149" s="40"/>
      <c r="C149" s="40"/>
      <c r="D149" s="40"/>
      <c r="E149" s="40"/>
      <c r="F149" s="125">
        <f>-'IS'!B28</f>
        <v>670</v>
      </c>
      <c r="G149" s="23"/>
      <c r="H149" s="125">
        <f>-'IS'!F28</f>
        <v>712</v>
      </c>
      <c r="I149" s="13"/>
    </row>
    <row r="150" spans="1:9" ht="12.75" customHeight="1" thickTop="1">
      <c r="A150" s="13"/>
      <c r="F150" s="11"/>
      <c r="G150" s="11"/>
      <c r="H150" s="11"/>
      <c r="I150" s="13"/>
    </row>
    <row r="151" spans="1:9" ht="15">
      <c r="A151" s="13"/>
      <c r="B151" s="1" t="s">
        <v>214</v>
      </c>
      <c r="C151" s="11"/>
      <c r="D151" s="11"/>
      <c r="E151" s="11"/>
      <c r="F151" s="11"/>
      <c r="G151" s="11"/>
      <c r="H151" s="11"/>
      <c r="I151" s="13"/>
    </row>
    <row r="152" spans="1:9" ht="15">
      <c r="A152" s="13"/>
      <c r="B152" s="11"/>
      <c r="C152" s="11"/>
      <c r="D152" s="11"/>
      <c r="E152" s="11"/>
      <c r="F152" s="2" t="s">
        <v>48</v>
      </c>
      <c r="H152" s="2" t="s">
        <v>48</v>
      </c>
      <c r="I152" s="13"/>
    </row>
    <row r="153" spans="1:9" ht="15">
      <c r="A153" s="13"/>
      <c r="B153" s="11"/>
      <c r="C153" s="11"/>
      <c r="D153" s="11"/>
      <c r="E153" s="11"/>
      <c r="F153" s="2" t="s">
        <v>0</v>
      </c>
      <c r="H153" s="2" t="s">
        <v>2</v>
      </c>
      <c r="I153" s="13"/>
    </row>
    <row r="154" spans="1:9" ht="15">
      <c r="A154" s="13"/>
      <c r="B154" s="11"/>
      <c r="C154" s="11"/>
      <c r="D154" s="11"/>
      <c r="E154" s="11"/>
      <c r="F154" s="15" t="str">
        <f>F142</f>
        <v>31.7.13</v>
      </c>
      <c r="H154" s="15" t="str">
        <f>H142</f>
        <v>31.7.13</v>
      </c>
      <c r="I154" s="13"/>
    </row>
    <row r="155" spans="1:9" ht="15">
      <c r="A155" s="13"/>
      <c r="B155" s="11"/>
      <c r="C155" s="11"/>
      <c r="D155" s="11"/>
      <c r="E155" s="11"/>
      <c r="F155" s="2" t="s">
        <v>112</v>
      </c>
      <c r="H155" s="2" t="s">
        <v>112</v>
      </c>
      <c r="I155" s="13"/>
    </row>
    <row r="156" spans="1:9" ht="15">
      <c r="A156" s="13"/>
      <c r="B156" s="11"/>
      <c r="C156" s="11"/>
      <c r="D156" s="11"/>
      <c r="E156" s="11"/>
      <c r="F156" s="11"/>
      <c r="G156" s="11"/>
      <c r="H156" s="11"/>
      <c r="I156" s="13"/>
    </row>
    <row r="157" spans="1:9" ht="15">
      <c r="A157" s="13"/>
      <c r="B157" s="1" t="s">
        <v>111</v>
      </c>
      <c r="C157" s="11"/>
      <c r="D157" s="11"/>
      <c r="E157" s="11"/>
      <c r="F157" s="24">
        <v>25</v>
      </c>
      <c r="G157" s="24"/>
      <c r="H157" s="24">
        <v>25</v>
      </c>
      <c r="I157" s="13"/>
    </row>
    <row r="158" spans="1:9" ht="15">
      <c r="A158" s="13"/>
      <c r="B158" s="1" t="s">
        <v>308</v>
      </c>
      <c r="C158" s="11"/>
      <c r="D158" s="11"/>
      <c r="E158" s="11"/>
      <c r="F158" s="10">
        <v>88</v>
      </c>
      <c r="G158" s="24"/>
      <c r="H158" s="24">
        <v>18</v>
      </c>
      <c r="I158" s="13"/>
    </row>
    <row r="159" spans="2:9" ht="15.75" thickBot="1">
      <c r="B159" s="11"/>
      <c r="C159" s="11"/>
      <c r="D159" s="11"/>
      <c r="E159" s="11"/>
      <c r="F159" s="126">
        <f>SUM(F157:F158)</f>
        <v>113</v>
      </c>
      <c r="G159" s="24"/>
      <c r="H159" s="125">
        <f>SUM(H157:H158)</f>
        <v>43</v>
      </c>
      <c r="I159" s="13"/>
    </row>
    <row r="160" spans="2:9" ht="15.75" thickTop="1">
      <c r="B160" s="11"/>
      <c r="C160" s="11"/>
      <c r="D160" s="11"/>
      <c r="E160" s="11"/>
      <c r="F160" s="19"/>
      <c r="G160" s="24"/>
      <c r="H160" s="23"/>
      <c r="I160" s="13"/>
    </row>
    <row r="161" spans="1:2" ht="15">
      <c r="A161" s="20">
        <f>A139+1</f>
        <v>18</v>
      </c>
      <c r="B161" s="3" t="s">
        <v>169</v>
      </c>
    </row>
    <row r="162" ht="15">
      <c r="B162" s="1" t="s">
        <v>170</v>
      </c>
    </row>
    <row r="164" spans="2:8" ht="15">
      <c r="B164" s="3" t="s">
        <v>171</v>
      </c>
      <c r="C164" s="169" t="s">
        <v>172</v>
      </c>
      <c r="D164" s="169"/>
      <c r="E164" s="20" t="s">
        <v>173</v>
      </c>
      <c r="F164" s="3"/>
      <c r="G164" s="71" t="s">
        <v>174</v>
      </c>
      <c r="H164" s="3"/>
    </row>
    <row r="165" spans="2:8" ht="15">
      <c r="B165" s="3"/>
      <c r="C165" s="71" t="s">
        <v>175</v>
      </c>
      <c r="D165" s="71" t="s">
        <v>176</v>
      </c>
      <c r="E165" s="3"/>
      <c r="F165" s="3"/>
      <c r="G165" s="71" t="s">
        <v>177</v>
      </c>
      <c r="H165" s="3"/>
    </row>
    <row r="166" spans="2:7" ht="15">
      <c r="B166" s="87">
        <v>41183</v>
      </c>
      <c r="C166" s="88">
        <v>0.23</v>
      </c>
      <c r="D166" s="88">
        <v>0.23</v>
      </c>
      <c r="E166" s="89">
        <v>7900</v>
      </c>
      <c r="G166" s="4">
        <v>1859.55</v>
      </c>
    </row>
    <row r="167" ht="15">
      <c r="B167" s="72"/>
    </row>
    <row r="168" ht="15">
      <c r="B168" s="72" t="s">
        <v>226</v>
      </c>
    </row>
    <row r="169" ht="15">
      <c r="B169" s="72"/>
    </row>
    <row r="170" spans="1:9" ht="15">
      <c r="A170" s="21">
        <f>A161+1</f>
        <v>19</v>
      </c>
      <c r="B170" s="3" t="s">
        <v>86</v>
      </c>
      <c r="I170" s="13"/>
    </row>
    <row r="171" spans="1:9" ht="15">
      <c r="A171" s="51"/>
      <c r="B171" s="152" t="s">
        <v>150</v>
      </c>
      <c r="C171" s="152"/>
      <c r="D171" s="152"/>
      <c r="E171" s="152"/>
      <c r="F171" s="152"/>
      <c r="G171" s="152"/>
      <c r="H171" s="152"/>
      <c r="I171" s="13"/>
    </row>
    <row r="172" spans="1:9" ht="15">
      <c r="A172" s="51"/>
      <c r="B172" s="49"/>
      <c r="C172" s="49"/>
      <c r="D172" s="49"/>
      <c r="E172" s="49"/>
      <c r="F172" s="49"/>
      <c r="G172" s="49"/>
      <c r="H172" s="49"/>
      <c r="I172" s="13"/>
    </row>
    <row r="173" spans="1:2" ht="15">
      <c r="A173" s="21">
        <f>A170+1</f>
        <v>20</v>
      </c>
      <c r="B173" s="3" t="s">
        <v>22</v>
      </c>
    </row>
    <row r="175" spans="2:8" ht="15">
      <c r="B175" s="11"/>
      <c r="C175" s="11"/>
      <c r="D175" s="12" t="s">
        <v>72</v>
      </c>
      <c r="E175" s="12"/>
      <c r="F175" s="12" t="s">
        <v>73</v>
      </c>
      <c r="G175" s="12"/>
      <c r="H175" s="12" t="s">
        <v>13</v>
      </c>
    </row>
    <row r="176" spans="2:8" ht="15">
      <c r="B176" s="11" t="s">
        <v>178</v>
      </c>
      <c r="C176" s="11"/>
      <c r="D176" s="12" t="s">
        <v>1</v>
      </c>
      <c r="E176" s="11"/>
      <c r="F176" s="12" t="s">
        <v>1</v>
      </c>
      <c r="G176" s="11"/>
      <c r="H176" s="12" t="s">
        <v>1</v>
      </c>
    </row>
    <row r="177" spans="1:9" ht="15">
      <c r="A177" s="49"/>
      <c r="B177" s="11"/>
      <c r="C177" s="11"/>
      <c r="D177" s="11"/>
      <c r="E177" s="11"/>
      <c r="F177" s="11"/>
      <c r="G177" s="11"/>
      <c r="H177" s="11"/>
      <c r="I177" s="13"/>
    </row>
    <row r="178" spans="1:9" ht="15">
      <c r="A178" s="49"/>
      <c r="B178" s="25" t="s">
        <v>74</v>
      </c>
      <c r="C178" s="11"/>
      <c r="D178" s="24"/>
      <c r="E178" s="24"/>
      <c r="F178" s="24"/>
      <c r="G178" s="24"/>
      <c r="H178" s="24"/>
      <c r="I178" s="13"/>
    </row>
    <row r="179" spans="1:9" ht="15">
      <c r="A179" s="49"/>
      <c r="B179" s="11" t="s">
        <v>113</v>
      </c>
      <c r="C179" s="11"/>
      <c r="D179" s="24">
        <f>4992+92</f>
        <v>5084</v>
      </c>
      <c r="E179" s="24"/>
      <c r="F179" s="128">
        <v>263</v>
      </c>
      <c r="G179" s="24"/>
      <c r="H179" s="24">
        <f>SUM(D179:G179)</f>
        <v>5347</v>
      </c>
      <c r="I179" s="13"/>
    </row>
    <row r="180" spans="1:9" ht="15">
      <c r="A180" s="49"/>
      <c r="B180" s="11" t="s">
        <v>75</v>
      </c>
      <c r="C180" s="11"/>
      <c r="D180" s="24">
        <v>9141</v>
      </c>
      <c r="E180" s="24"/>
      <c r="F180" s="127">
        <v>0</v>
      </c>
      <c r="G180" s="24"/>
      <c r="H180" s="24">
        <f>SUM(D180:G180)</f>
        <v>9141</v>
      </c>
      <c r="I180" s="13"/>
    </row>
    <row r="181" spans="1:9" ht="15">
      <c r="A181" s="49"/>
      <c r="B181" s="11" t="s">
        <v>212</v>
      </c>
      <c r="C181" s="11"/>
      <c r="D181" s="24">
        <v>250</v>
      </c>
      <c r="E181" s="24"/>
      <c r="F181" s="127">
        <v>0</v>
      </c>
      <c r="G181" s="24"/>
      <c r="H181" s="24">
        <f>SUM(D181:G181)</f>
        <v>250</v>
      </c>
      <c r="I181" s="13"/>
    </row>
    <row r="182" spans="1:9" ht="15">
      <c r="A182" s="49"/>
      <c r="B182" s="11" t="s">
        <v>139</v>
      </c>
      <c r="C182" s="11"/>
      <c r="D182" s="24">
        <v>168</v>
      </c>
      <c r="E182" s="24"/>
      <c r="F182" s="127">
        <v>0</v>
      </c>
      <c r="G182" s="24"/>
      <c r="H182" s="24">
        <f>SUM(D182:G182)</f>
        <v>168</v>
      </c>
      <c r="I182" s="13"/>
    </row>
    <row r="183" spans="1:8" ht="15">
      <c r="A183" s="49"/>
      <c r="B183" s="11"/>
      <c r="C183" s="11"/>
      <c r="D183" s="104">
        <f>SUM(D179:D182)</f>
        <v>14643</v>
      </c>
      <c r="E183" s="24"/>
      <c r="F183" s="129">
        <f>SUM(F179:F182)</f>
        <v>263</v>
      </c>
      <c r="G183" s="24"/>
      <c r="H183" s="104">
        <f>SUM(H179:H182)</f>
        <v>14906</v>
      </c>
    </row>
    <row r="184" spans="1:9" ht="15">
      <c r="A184" s="49"/>
      <c r="B184" s="11"/>
      <c r="C184" s="11"/>
      <c r="D184" s="23"/>
      <c r="E184" s="24"/>
      <c r="F184" s="130"/>
      <c r="G184" s="24"/>
      <c r="H184" s="23"/>
      <c r="I184" s="13"/>
    </row>
    <row r="185" spans="1:9" ht="15">
      <c r="A185" s="49"/>
      <c r="B185" s="25" t="s">
        <v>90</v>
      </c>
      <c r="C185" s="11"/>
      <c r="D185" s="23"/>
      <c r="E185" s="24"/>
      <c r="F185" s="130"/>
      <c r="G185" s="24"/>
      <c r="H185" s="23"/>
      <c r="I185" s="13"/>
    </row>
    <row r="186" spans="2:9" ht="15">
      <c r="B186" s="11" t="s">
        <v>212</v>
      </c>
      <c r="C186" s="11"/>
      <c r="D186" s="24">
        <v>0</v>
      </c>
      <c r="E186" s="24"/>
      <c r="F186" s="131">
        <v>0</v>
      </c>
      <c r="G186" s="24"/>
      <c r="H186" s="24">
        <f>SUM(D186:G186)</f>
        <v>0</v>
      </c>
      <c r="I186" s="13"/>
    </row>
    <row r="187" spans="2:9" ht="15">
      <c r="B187" s="11"/>
      <c r="C187" s="11"/>
      <c r="D187" s="132">
        <f>'BS'!B44</f>
        <v>0</v>
      </c>
      <c r="E187" s="24"/>
      <c r="F187" s="133">
        <v>0</v>
      </c>
      <c r="G187" s="24"/>
      <c r="H187" s="132">
        <f>SUM(H186)</f>
        <v>0</v>
      </c>
      <c r="I187" s="13"/>
    </row>
    <row r="188" spans="2:9" ht="15.75" thickBot="1">
      <c r="B188" s="11" t="s">
        <v>13</v>
      </c>
      <c r="C188" s="11"/>
      <c r="D188" s="134">
        <f>D183+D187</f>
        <v>14643</v>
      </c>
      <c r="E188" s="135"/>
      <c r="F188" s="136">
        <f>+F183+F187</f>
        <v>263</v>
      </c>
      <c r="G188" s="135"/>
      <c r="H188" s="134">
        <f>H183+H187</f>
        <v>14906</v>
      </c>
      <c r="I188" s="13"/>
    </row>
    <row r="190" spans="1:9" ht="15">
      <c r="A190" s="21">
        <f>A173+1</f>
        <v>21</v>
      </c>
      <c r="B190" s="3" t="s">
        <v>23</v>
      </c>
      <c r="I190" s="13"/>
    </row>
    <row r="191" spans="2:9" ht="15">
      <c r="B191" s="1" t="s">
        <v>128</v>
      </c>
      <c r="I191" s="13"/>
    </row>
    <row r="193" spans="1:2" ht="15">
      <c r="A193" s="21">
        <f>A190+1</f>
        <v>22</v>
      </c>
      <c r="B193" s="3" t="s">
        <v>24</v>
      </c>
    </row>
    <row r="194" ht="15">
      <c r="B194" s="1" t="s">
        <v>134</v>
      </c>
    </row>
    <row r="196" spans="1:9" ht="15">
      <c r="A196" s="21">
        <f>A193+1</f>
        <v>23</v>
      </c>
      <c r="B196" s="20" t="s">
        <v>216</v>
      </c>
      <c r="C196" s="49"/>
      <c r="D196" s="49"/>
      <c r="E196" s="49"/>
      <c r="F196" s="49"/>
      <c r="G196" s="49"/>
      <c r="H196" s="49"/>
      <c r="I196" s="13"/>
    </row>
    <row r="197" spans="1:9" ht="15">
      <c r="A197" s="51"/>
      <c r="B197" s="49" t="s">
        <v>163</v>
      </c>
      <c r="C197" s="49"/>
      <c r="D197" s="49"/>
      <c r="E197" s="49"/>
      <c r="F197" s="49"/>
      <c r="G197" s="49"/>
      <c r="H197" s="49"/>
      <c r="I197" s="13"/>
    </row>
    <row r="198" spans="1:9" ht="15">
      <c r="A198" s="51"/>
      <c r="B198" s="49"/>
      <c r="C198" s="49"/>
      <c r="F198" s="68"/>
      <c r="G198" s="49"/>
      <c r="H198" s="15" t="str">
        <f>F154</f>
        <v>31.7.13</v>
      </c>
      <c r="I198" s="13"/>
    </row>
    <row r="199" spans="1:9" ht="15">
      <c r="A199" s="51"/>
      <c r="B199" s="49"/>
      <c r="C199" s="49"/>
      <c r="F199" s="85"/>
      <c r="G199" s="49"/>
      <c r="H199" s="12" t="s">
        <v>1</v>
      </c>
      <c r="I199" s="13"/>
    </row>
    <row r="200" spans="1:9" ht="15">
      <c r="A200" s="51"/>
      <c r="B200" s="51" t="s">
        <v>164</v>
      </c>
      <c r="C200" s="69"/>
      <c r="F200" s="86"/>
      <c r="G200" s="69"/>
      <c r="H200" s="137">
        <f>H202-H201</f>
        <v>11788</v>
      </c>
      <c r="I200" s="70"/>
    </row>
    <row r="201" spans="1:9" ht="15">
      <c r="A201" s="51"/>
      <c r="B201" s="51" t="s">
        <v>165</v>
      </c>
      <c r="C201" s="69"/>
      <c r="D201" s="13"/>
      <c r="E201" s="13"/>
      <c r="F201" s="86"/>
      <c r="G201" s="69"/>
      <c r="H201" s="138">
        <v>-426</v>
      </c>
      <c r="I201" s="70"/>
    </row>
    <row r="202" spans="1:9" ht="15">
      <c r="A202" s="51"/>
      <c r="B202" s="51"/>
      <c r="C202" s="69"/>
      <c r="D202" s="13"/>
      <c r="E202" s="13"/>
      <c r="F202" s="86"/>
      <c r="G202" s="69"/>
      <c r="H202" s="137">
        <f>H204-H203</f>
        <v>11362</v>
      </c>
      <c r="I202" s="70"/>
    </row>
    <row r="203" spans="1:9" ht="15">
      <c r="A203" s="51"/>
      <c r="B203" s="49" t="s">
        <v>179</v>
      </c>
      <c r="C203" s="69"/>
      <c r="D203" s="13"/>
      <c r="E203" s="13"/>
      <c r="F203" s="86"/>
      <c r="G203" s="69"/>
      <c r="H203" s="137">
        <v>-21194</v>
      </c>
      <c r="I203" s="70"/>
    </row>
    <row r="204" spans="1:9" ht="15.75" thickBot="1">
      <c r="A204" s="51"/>
      <c r="B204" s="51"/>
      <c r="C204" s="49"/>
      <c r="D204" s="13"/>
      <c r="E204" s="13"/>
      <c r="F204" s="46"/>
      <c r="G204" s="49"/>
      <c r="H204" s="139">
        <f>Equity!G30</f>
        <v>-9832</v>
      </c>
      <c r="I204" s="13"/>
    </row>
    <row r="205" spans="1:9" ht="15.75" thickTop="1">
      <c r="A205" s="51"/>
      <c r="B205" s="152"/>
      <c r="C205" s="152"/>
      <c r="D205" s="152"/>
      <c r="E205" s="152"/>
      <c r="F205" s="152"/>
      <c r="G205" s="152"/>
      <c r="H205" s="152"/>
      <c r="I205" s="13"/>
    </row>
    <row r="206" spans="1:8" s="95" customFormat="1" ht="14.25">
      <c r="A206" s="21">
        <f>A196+1</f>
        <v>24</v>
      </c>
      <c r="B206" s="20" t="s">
        <v>260</v>
      </c>
      <c r="C206" s="20"/>
      <c r="D206" s="20"/>
      <c r="E206" s="20"/>
      <c r="F206" s="20"/>
      <c r="G206" s="20"/>
      <c r="H206" s="20"/>
    </row>
    <row r="207" spans="1:9" ht="15">
      <c r="A207" s="51"/>
      <c r="B207" s="49" t="s">
        <v>265</v>
      </c>
      <c r="C207" s="49"/>
      <c r="D207" s="49"/>
      <c r="E207" s="49"/>
      <c r="F207" s="49"/>
      <c r="G207" s="49"/>
      <c r="H207" s="49"/>
      <c r="I207" s="13"/>
    </row>
    <row r="208" spans="1:9" ht="15">
      <c r="A208" s="51"/>
      <c r="B208" s="49"/>
      <c r="C208" s="49"/>
      <c r="D208" s="49"/>
      <c r="E208" s="49"/>
      <c r="F208" s="2" t="s">
        <v>48</v>
      </c>
      <c r="H208" s="2" t="s">
        <v>48</v>
      </c>
      <c r="I208" s="13"/>
    </row>
    <row r="209" spans="1:9" ht="15">
      <c r="A209" s="51"/>
      <c r="B209" s="49"/>
      <c r="C209" s="49"/>
      <c r="D209" s="49"/>
      <c r="E209" s="49"/>
      <c r="F209" s="2" t="s">
        <v>0</v>
      </c>
      <c r="H209" s="2" t="s">
        <v>2</v>
      </c>
      <c r="I209" s="13"/>
    </row>
    <row r="210" spans="1:9" ht="15">
      <c r="A210" s="51"/>
      <c r="B210" s="49"/>
      <c r="C210" s="49"/>
      <c r="D210" s="49"/>
      <c r="E210" s="49"/>
      <c r="F210" s="15" t="str">
        <f>F154</f>
        <v>31.7.13</v>
      </c>
      <c r="H210" s="15" t="str">
        <f>F210</f>
        <v>31.7.13</v>
      </c>
      <c r="I210" s="13"/>
    </row>
    <row r="211" spans="1:9" ht="15">
      <c r="A211" s="51"/>
      <c r="B211" s="49"/>
      <c r="C211" s="49"/>
      <c r="D211" s="49"/>
      <c r="E211" s="49"/>
      <c r="F211" s="2" t="s">
        <v>1</v>
      </c>
      <c r="H211" s="2" t="s">
        <v>1</v>
      </c>
      <c r="I211" s="13"/>
    </row>
    <row r="212" spans="1:9" ht="15">
      <c r="A212" s="51"/>
      <c r="B212" s="49" t="s">
        <v>267</v>
      </c>
      <c r="C212" s="49"/>
      <c r="D212" s="49"/>
      <c r="E212" s="49"/>
      <c r="F212" s="5"/>
      <c r="G212" s="4"/>
      <c r="H212" s="5"/>
      <c r="I212" s="13"/>
    </row>
    <row r="213" spans="1:9" ht="15">
      <c r="A213" s="51"/>
      <c r="B213" s="49"/>
      <c r="C213" s="49" t="s">
        <v>268</v>
      </c>
      <c r="D213" s="49"/>
      <c r="E213" s="49"/>
      <c r="F213" s="5">
        <f>H213-1513</f>
        <v>532</v>
      </c>
      <c r="G213" s="4"/>
      <c r="H213" s="5">
        <v>2045</v>
      </c>
      <c r="I213" s="13"/>
    </row>
    <row r="214" spans="1:9" ht="15">
      <c r="A214" s="51"/>
      <c r="B214" s="49"/>
      <c r="C214" s="49" t="s">
        <v>287</v>
      </c>
      <c r="D214" s="49"/>
      <c r="E214" s="49"/>
      <c r="F214" s="5">
        <f>H214</f>
        <v>237</v>
      </c>
      <c r="G214" s="4"/>
      <c r="H214" s="5">
        <v>237</v>
      </c>
      <c r="I214" s="13"/>
    </row>
    <row r="215" spans="1:9" ht="15">
      <c r="A215" s="51"/>
      <c r="B215" s="49"/>
      <c r="C215" s="49" t="s">
        <v>273</v>
      </c>
      <c r="D215" s="49"/>
      <c r="E215" s="49"/>
      <c r="F215" s="18">
        <f>H215-240</f>
        <v>160</v>
      </c>
      <c r="G215" s="10"/>
      <c r="H215" s="18">
        <v>400</v>
      </c>
      <c r="I215" s="13"/>
    </row>
    <row r="216" spans="1:9" ht="15">
      <c r="A216" s="51"/>
      <c r="B216" s="49"/>
      <c r="C216" s="49" t="s">
        <v>262</v>
      </c>
      <c r="D216" s="49"/>
      <c r="E216" s="49"/>
      <c r="F216" s="18">
        <f>-'IS'!B24</f>
        <v>14</v>
      </c>
      <c r="G216" s="96"/>
      <c r="H216" s="5">
        <f>-'IS'!F24</f>
        <v>603</v>
      </c>
      <c r="I216" s="13"/>
    </row>
    <row r="217" spans="1:9" ht="15">
      <c r="A217" s="51"/>
      <c r="B217" s="49"/>
      <c r="C217" s="49"/>
      <c r="D217" s="49"/>
      <c r="E217" s="49"/>
      <c r="F217" s="97"/>
      <c r="G217" s="96"/>
      <c r="H217" s="97"/>
      <c r="I217" s="13"/>
    </row>
    <row r="218" spans="1:9" ht="15">
      <c r="A218" s="51"/>
      <c r="B218" s="49" t="s">
        <v>266</v>
      </c>
      <c r="C218" s="49"/>
      <c r="D218" s="49"/>
      <c r="E218" s="49"/>
      <c r="F218" s="97"/>
      <c r="G218" s="96"/>
      <c r="H218" s="97"/>
      <c r="I218" s="13"/>
    </row>
    <row r="219" spans="1:9" ht="15">
      <c r="A219" s="51"/>
      <c r="B219" s="13"/>
      <c r="C219" s="49" t="s">
        <v>264</v>
      </c>
      <c r="D219" s="49"/>
      <c r="E219" s="49"/>
      <c r="F219" s="142">
        <f>H219-801</f>
        <v>214</v>
      </c>
      <c r="G219" s="6"/>
      <c r="H219" s="142">
        <v>1015</v>
      </c>
      <c r="I219" s="13"/>
    </row>
    <row r="220" spans="1:9" ht="15">
      <c r="A220" s="51"/>
      <c r="B220" s="13"/>
      <c r="C220" s="49" t="s">
        <v>263</v>
      </c>
      <c r="D220" s="49"/>
      <c r="E220" s="49"/>
      <c r="F220" s="5">
        <f>H220-114</f>
        <v>38</v>
      </c>
      <c r="G220" s="4"/>
      <c r="H220" s="5">
        <v>152</v>
      </c>
      <c r="I220" s="13"/>
    </row>
    <row r="221" spans="1:9" ht="15.75" thickBot="1">
      <c r="A221" s="51"/>
      <c r="B221" s="13"/>
      <c r="C221" s="49" t="s">
        <v>261</v>
      </c>
      <c r="D221" s="49"/>
      <c r="E221" s="49"/>
      <c r="F221" s="140">
        <f>H221-25</f>
        <v>9</v>
      </c>
      <c r="G221" s="4"/>
      <c r="H221" s="140">
        <v>34</v>
      </c>
      <c r="I221" s="13"/>
    </row>
    <row r="222" spans="1:9" ht="15.75" thickTop="1">
      <c r="A222" s="51"/>
      <c r="B222" s="49"/>
      <c r="C222" s="49"/>
      <c r="D222" s="49"/>
      <c r="E222" s="49"/>
      <c r="F222" s="45"/>
      <c r="G222" s="45"/>
      <c r="H222" s="45"/>
      <c r="I222" s="13"/>
    </row>
    <row r="223" spans="1:2" ht="15">
      <c r="A223" s="21">
        <f>A206+1</f>
        <v>25</v>
      </c>
      <c r="B223" s="3" t="s">
        <v>76</v>
      </c>
    </row>
    <row r="224" spans="1:2" ht="15">
      <c r="A224" s="21"/>
      <c r="B224" s="1" t="s">
        <v>31</v>
      </c>
    </row>
    <row r="225" ht="15">
      <c r="A225" s="21"/>
    </row>
    <row r="226" spans="1:9" ht="15">
      <c r="A226" s="21"/>
      <c r="B226" s="3"/>
      <c r="F226" s="26" t="s">
        <v>77</v>
      </c>
      <c r="G226" s="27"/>
      <c r="H226" s="2" t="s">
        <v>82</v>
      </c>
      <c r="I226" s="27"/>
    </row>
    <row r="227" spans="1:9" ht="15">
      <c r="A227" s="21"/>
      <c r="B227" s="3"/>
      <c r="F227" s="2" t="s">
        <v>48</v>
      </c>
      <c r="G227" s="27"/>
      <c r="H227" s="2" t="s">
        <v>48</v>
      </c>
      <c r="I227" s="27"/>
    </row>
    <row r="228" spans="1:9" ht="15">
      <c r="A228" s="21"/>
      <c r="B228" s="3"/>
      <c r="F228" s="2" t="s">
        <v>0</v>
      </c>
      <c r="G228" s="27"/>
      <c r="H228" s="2" t="s">
        <v>2</v>
      </c>
      <c r="I228" s="27"/>
    </row>
    <row r="229" spans="6:8" ht="15">
      <c r="F229" s="15" t="str">
        <f>F154</f>
        <v>31.7.13</v>
      </c>
      <c r="H229" s="15" t="str">
        <f>H154</f>
        <v>31.7.13</v>
      </c>
    </row>
    <row r="230" spans="6:8" ht="12.75" customHeight="1">
      <c r="F230" s="2"/>
      <c r="H230" s="2"/>
    </row>
    <row r="231" spans="2:8" ht="15.75" thickBot="1">
      <c r="B231" s="1" t="s">
        <v>231</v>
      </c>
      <c r="F231" s="93">
        <f>'IS'!B40</f>
        <v>230</v>
      </c>
      <c r="G231" s="24"/>
      <c r="H231" s="93">
        <f>'IS'!F40</f>
        <v>1135</v>
      </c>
    </row>
    <row r="232" spans="6:8" ht="13.5" customHeight="1" thickTop="1">
      <c r="F232" s="94"/>
      <c r="G232" s="24"/>
      <c r="H232" s="94"/>
    </row>
    <row r="233" spans="2:8" ht="15">
      <c r="B233" s="1" t="s">
        <v>30</v>
      </c>
      <c r="F233" s="94"/>
      <c r="G233" s="24"/>
      <c r="H233" s="94"/>
    </row>
    <row r="234" spans="2:8" ht="15.75" thickBot="1">
      <c r="B234" s="1" t="s">
        <v>29</v>
      </c>
      <c r="F234" s="93">
        <v>124700</v>
      </c>
      <c r="G234" s="24"/>
      <c r="H234" s="93">
        <f>F234</f>
        <v>124700</v>
      </c>
    </row>
    <row r="235" spans="6:11" ht="12.75" customHeight="1" thickTop="1">
      <c r="F235" s="94"/>
      <c r="G235" s="24"/>
      <c r="H235" s="94"/>
      <c r="K235" s="41"/>
    </row>
    <row r="236" spans="2:8" ht="15.75" thickBot="1">
      <c r="B236" s="1" t="s">
        <v>26</v>
      </c>
      <c r="F236" s="141">
        <f>+F231/F234*100</f>
        <v>0.18444266238973536</v>
      </c>
      <c r="G236" s="24"/>
      <c r="H236" s="141">
        <f>+H231/H234*100</f>
        <v>0.9101844426623897</v>
      </c>
    </row>
    <row r="237" spans="6:8" ht="15.75" thickTop="1">
      <c r="F237" s="28"/>
      <c r="G237" s="29"/>
      <c r="H237" s="28"/>
    </row>
    <row r="238" spans="2:8" ht="15">
      <c r="B238" s="1" t="s">
        <v>258</v>
      </c>
      <c r="F238" s="28"/>
      <c r="G238" s="29"/>
      <c r="H238" s="28"/>
    </row>
    <row r="239" spans="2:8" ht="15">
      <c r="B239" s="1" t="s">
        <v>259</v>
      </c>
      <c r="F239" s="28"/>
      <c r="G239" s="29"/>
      <c r="H239" s="28"/>
    </row>
    <row r="242" ht="15">
      <c r="A242" s="106"/>
    </row>
  </sheetData>
  <sheetProtection/>
  <mergeCells count="65">
    <mergeCell ref="B66:H66"/>
    <mergeCell ref="B122:H122"/>
    <mergeCell ref="B68:H68"/>
    <mergeCell ref="B67:H67"/>
    <mergeCell ref="B63:H63"/>
    <mergeCell ref="B39:H39"/>
    <mergeCell ref="B72:H72"/>
    <mergeCell ref="B73:H73"/>
    <mergeCell ref="B74:H74"/>
    <mergeCell ref="B120:H120"/>
    <mergeCell ref="B126:H126"/>
    <mergeCell ref="B19:H19"/>
    <mergeCell ref="B20:H20"/>
    <mergeCell ref="B21:H21"/>
    <mergeCell ref="B22:H22"/>
    <mergeCell ref="B23:H23"/>
    <mergeCell ref="B65:H65"/>
    <mergeCell ref="B33:H33"/>
    <mergeCell ref="B34:H34"/>
    <mergeCell ref="B24:H24"/>
    <mergeCell ref="B136:H136"/>
    <mergeCell ref="C164:D164"/>
    <mergeCell ref="B121:H121"/>
    <mergeCell ref="B132:H132"/>
    <mergeCell ref="B133:H133"/>
    <mergeCell ref="B134:H134"/>
    <mergeCell ref="B123:H123"/>
    <mergeCell ref="B135:H135"/>
    <mergeCell ref="B128:H128"/>
    <mergeCell ref="B127:H127"/>
    <mergeCell ref="E76:H76"/>
    <mergeCell ref="E88:H88"/>
    <mergeCell ref="B119:H119"/>
    <mergeCell ref="E77:H77"/>
    <mergeCell ref="B112:H112"/>
    <mergeCell ref="B69:H69"/>
    <mergeCell ref="B70:H70"/>
    <mergeCell ref="B64:H64"/>
    <mergeCell ref="B27:H27"/>
    <mergeCell ref="B29:H29"/>
    <mergeCell ref="B30:H30"/>
    <mergeCell ref="B31:H31"/>
    <mergeCell ref="B32:H32"/>
    <mergeCell ref="B37:H37"/>
    <mergeCell ref="B38:H38"/>
    <mergeCell ref="B36:H36"/>
    <mergeCell ref="B35:H35"/>
    <mergeCell ref="B7:H7"/>
    <mergeCell ref="B8:H8"/>
    <mergeCell ref="B9:H9"/>
    <mergeCell ref="B11:H11"/>
    <mergeCell ref="B12:H12"/>
    <mergeCell ref="B16:H16"/>
    <mergeCell ref="B13:H13"/>
    <mergeCell ref="B14:H14"/>
    <mergeCell ref="B26:H26"/>
    <mergeCell ref="B15:H15"/>
    <mergeCell ref="B10:H10"/>
    <mergeCell ref="B205:H205"/>
    <mergeCell ref="E89:H89"/>
    <mergeCell ref="B17:H17"/>
    <mergeCell ref="B18:H18"/>
    <mergeCell ref="B171:H171"/>
    <mergeCell ref="B28:H28"/>
    <mergeCell ref="B62:H62"/>
  </mergeCells>
  <printOptions/>
  <pageMargins left="0.75" right="0.25" top="0.26" bottom="0.3" header="0.26" footer="0.28"/>
  <pageSetup horizontalDpi="600" verticalDpi="600" orientation="portrait" paperSize="9" r:id="rId2"/>
  <rowBreaks count="4" manualBreakCount="4">
    <brk id="54" max="8" man="1"/>
    <brk id="103" max="8" man="1"/>
    <brk id="149" max="8" man="1"/>
    <brk id="189"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Ng Lee Kuan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 Lee Kuan</dc:creator>
  <cp:keywords/>
  <dc:description/>
  <cp:lastModifiedBy>Kelly Hing</cp:lastModifiedBy>
  <cp:lastPrinted>2013-09-24T04:21:11Z</cp:lastPrinted>
  <dcterms:created xsi:type="dcterms:W3CDTF">2003-11-01T13:04:36Z</dcterms:created>
  <dcterms:modified xsi:type="dcterms:W3CDTF">2013-09-26T06:57:16Z</dcterms:modified>
  <cp:category/>
  <cp:version/>
  <cp:contentType/>
  <cp:contentStatus/>
</cp:coreProperties>
</file>